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11400" windowHeight="5895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R17" i="1" l="1"/>
  <c r="T17" i="1"/>
  <c r="U17" i="1"/>
  <c r="V17" i="1"/>
  <c r="AE17" i="1"/>
  <c r="R18" i="1"/>
  <c r="T18" i="1" s="1"/>
  <c r="U18" i="1"/>
  <c r="V18" i="1"/>
  <c r="AE18" i="1"/>
  <c r="R20" i="1"/>
  <c r="T20" i="1"/>
  <c r="U20" i="1"/>
  <c r="V20" i="1"/>
  <c r="AE20" i="1"/>
  <c r="R21" i="1"/>
  <c r="T21" i="1" s="1"/>
  <c r="U21" i="1"/>
  <c r="V21" i="1"/>
  <c r="AE21" i="1"/>
  <c r="R24" i="1"/>
  <c r="T24" i="1" s="1"/>
  <c r="U24" i="1"/>
  <c r="V24" i="1"/>
  <c r="AE24" i="1"/>
  <c r="R28" i="1"/>
  <c r="T28" i="1" s="1"/>
  <c r="U28" i="1"/>
  <c r="V28" i="1"/>
  <c r="AE28" i="1"/>
  <c r="R29" i="1"/>
  <c r="T29" i="1"/>
  <c r="U29" i="1"/>
  <c r="V29" i="1"/>
  <c r="AE29" i="1"/>
  <c r="R34" i="1"/>
  <c r="T34" i="1" s="1"/>
  <c r="U34" i="1"/>
  <c r="V34" i="1"/>
  <c r="AE34" i="1"/>
  <c r="R35" i="1"/>
  <c r="T35" i="1"/>
  <c r="U35" i="1"/>
  <c r="V35" i="1"/>
  <c r="AE35" i="1"/>
  <c r="R37" i="1"/>
  <c r="T37" i="1" s="1"/>
  <c r="U37" i="1"/>
  <c r="V37" i="1"/>
  <c r="AE37" i="1"/>
  <c r="R39" i="1"/>
  <c r="T39" i="1"/>
  <c r="U39" i="1"/>
  <c r="V39" i="1"/>
  <c r="AE39" i="1"/>
  <c r="R40" i="1"/>
  <c r="T40" i="1" s="1"/>
  <c r="U40" i="1"/>
  <c r="V40" i="1"/>
  <c r="AE40" i="1"/>
  <c r="R43" i="1"/>
  <c r="T43" i="1" s="1"/>
  <c r="U43" i="1"/>
  <c r="V43" i="1"/>
  <c r="AE43" i="1"/>
  <c r="R44" i="1"/>
  <c r="T44" i="1" s="1"/>
  <c r="U44" i="1"/>
  <c r="V44" i="1"/>
  <c r="AE44" i="1"/>
  <c r="R45" i="1"/>
  <c r="T45" i="1"/>
  <c r="U45" i="1"/>
  <c r="V45" i="1"/>
  <c r="AE45" i="1"/>
  <c r="R46" i="1"/>
  <c r="T46" i="1" s="1"/>
  <c r="U46" i="1"/>
  <c r="V46" i="1"/>
  <c r="AE46" i="1"/>
  <c r="R48" i="1"/>
  <c r="T48" i="1"/>
  <c r="U48" i="1"/>
  <c r="V48" i="1"/>
  <c r="AE48" i="1"/>
  <c r="R49" i="1"/>
  <c r="T49" i="1" s="1"/>
  <c r="U49" i="1"/>
  <c r="V49" i="1"/>
  <c r="AE49" i="1"/>
  <c r="R51" i="1"/>
  <c r="T51" i="1"/>
  <c r="U51" i="1"/>
  <c r="V51" i="1"/>
  <c r="AE51" i="1"/>
  <c r="R53" i="1"/>
  <c r="T53" i="1" s="1"/>
  <c r="U53" i="1"/>
  <c r="V53" i="1"/>
  <c r="AE53" i="1"/>
  <c r="R54" i="1"/>
  <c r="T54" i="1" s="1"/>
  <c r="U54" i="1"/>
  <c r="V54" i="1"/>
  <c r="AE54" i="1"/>
  <c r="R56" i="1"/>
  <c r="T56" i="1" s="1"/>
  <c r="U56" i="1"/>
  <c r="V56" i="1"/>
  <c r="AE56" i="1"/>
  <c r="R57" i="1"/>
  <c r="T57" i="1" s="1"/>
  <c r="U57" i="1"/>
  <c r="V57" i="1"/>
  <c r="AE57" i="1"/>
  <c r="R61" i="1"/>
  <c r="T61" i="1" s="1"/>
  <c r="U61" i="1"/>
  <c r="V61" i="1"/>
  <c r="AE61" i="1"/>
  <c r="R64" i="1"/>
  <c r="T64" i="1"/>
  <c r="U64" i="1"/>
  <c r="V64" i="1"/>
  <c r="AE64" i="1"/>
  <c r="R65" i="1"/>
  <c r="T65" i="1" s="1"/>
  <c r="U65" i="1"/>
  <c r="V65" i="1"/>
  <c r="AE65" i="1"/>
  <c r="R66" i="1"/>
  <c r="T66" i="1"/>
  <c r="U66" i="1"/>
  <c r="V66" i="1"/>
  <c r="AE66" i="1"/>
  <c r="R67" i="1"/>
  <c r="T67" i="1" s="1"/>
  <c r="U67" i="1"/>
  <c r="V67" i="1"/>
  <c r="AE67" i="1"/>
</calcChain>
</file>

<file path=xl/sharedStrings.xml><?xml version="1.0" encoding="utf-8"?>
<sst xmlns="http://schemas.openxmlformats.org/spreadsheetml/2006/main" count="453" uniqueCount="255">
  <si>
    <t xml:space="preserve">Прайс-лист </t>
  </si>
  <si>
    <t>06.07.2026</t>
  </si>
  <si>
    <t>ООО "Издательский Дом "Проф-Пресс"</t>
  </si>
  <si>
    <t>Номер</t>
  </si>
  <si>
    <t>Код</t>
  </si>
  <si>
    <t>Наименование</t>
  </si>
  <si>
    <t>ISBN</t>
  </si>
  <si>
    <t>Маркировка</t>
  </si>
  <si>
    <t>Текстовое описание</t>
  </si>
  <si>
    <t>Стандарт Паллеты</t>
  </si>
  <si>
    <t>Стандарт коробки</t>
  </si>
  <si>
    <t>Стандарт спайки</t>
  </si>
  <si>
    <t>Кол-во на складах</t>
  </si>
  <si>
    <t>Изображение</t>
  </si>
  <si>
    <t>Старая цена</t>
  </si>
  <si>
    <t>Минимальный Заказ</t>
  </si>
  <si>
    <t>Цена</t>
  </si>
  <si>
    <t>ЗАКАЗ</t>
  </si>
  <si>
    <t>Сумма заказа</t>
  </si>
  <si>
    <t>Масса</t>
  </si>
  <si>
    <t>Объем</t>
  </si>
  <si>
    <t>Новинка</t>
  </si>
  <si>
    <t>Штрихкод</t>
  </si>
  <si>
    <t>Ставка НДС</t>
  </si>
  <si>
    <t>Авторы</t>
  </si>
  <si>
    <t>Видео Rutube</t>
  </si>
  <si>
    <t>Возрастные ограничения</t>
  </si>
  <si>
    <t>Дата тиража</t>
  </si>
  <si>
    <t>Жанр</t>
  </si>
  <si>
    <t>Картинка на сайте</t>
  </si>
  <si>
    <t>Количество страниц</t>
  </si>
  <si>
    <t>Отделка</t>
  </si>
  <si>
    <t>Переплет</t>
  </si>
  <si>
    <t>Плотность блока</t>
  </si>
  <si>
    <t>Подлежит маркировке Честный знак</t>
  </si>
  <si>
    <t>Пол</t>
  </si>
  <si>
    <t>Серия (доп. реквизит)</t>
  </si>
  <si>
    <t>Формат (строкой)</t>
  </si>
  <si>
    <t>07. Издательский Дом Проф-Пресс</t>
  </si>
  <si>
    <t>2. МАКСИ РАСКРАСКИ</t>
  </si>
  <si>
    <t>CEРИЯ: МАКСИ-РАСКРАСКА с перфорацией 325х485 (бумага 100гр)</t>
  </si>
  <si>
    <t>275022</t>
  </si>
  <si>
    <t>МАКСИ-РАСКРАСКА. КОТЭ</t>
  </si>
  <si>
    <t>978-5-378-36054-3</t>
  </si>
  <si>
    <t>&gt;400</t>
  </si>
  <si>
    <t>НОВИНКА</t>
  </si>
  <si>
    <t>9785378360543</t>
  </si>
  <si>
    <t>10%</t>
  </si>
  <si>
    <t>bb19d1b251e1bb9be82438e70c18ff64</t>
  </si>
  <si>
    <t>0+</t>
  </si>
  <si>
    <t>глянцевая ламинация</t>
  </si>
  <si>
    <t>на скрепке</t>
  </si>
  <si>
    <t>Не подлежит маркировке ЧЗ</t>
  </si>
  <si>
    <t>Макси-раскраска 340х485</t>
  </si>
  <si>
    <t>325х485х5</t>
  </si>
  <si>
    <t>275020</t>
  </si>
  <si>
    <t>МАКСИ-РАСКРАСКА. СИНИЙ ТРАКТОР (новый)</t>
  </si>
  <si>
    <t>978-5-378-36055-0</t>
  </si>
  <si>
    <t>Представляем новую MAXI-раскраску с героями любимого мультсериала «Синий трактор»! Благодаря твердой основе удобно творить даже на полу, а еще легко отделить рисунок, аккуратно вырвав лист по линии перфорации.</t>
  </si>
  <si>
    <t>9785378360550</t>
  </si>
  <si>
    <t>615f3d2d8a7d86c5167e72e026ee741d</t>
  </si>
  <si>
    <t>CЕРИЯ: ВОДНАЯ МАКСИ-РАСКРАСКА 340х485 (бумага 160гр)</t>
  </si>
  <si>
    <t>273300</t>
  </si>
  <si>
    <t>ВОДНАЯ МАКСИ-РАСКРАСКА. КОТЭ</t>
  </si>
  <si>
    <t>978-5-378-36039-0</t>
  </si>
  <si>
    <t>Представляем новую раскраску с героями популярного мультсериала «КОТЭ». Карандаши, фломастеры и краски – в сторону! Возьми стакан с водой, намочи кисточку и проведи ею по листу – ты увидишь, как оживают картинки!</t>
  </si>
  <si>
    <t>9785378360390</t>
  </si>
  <si>
    <t>c2ebabd079e7941cd512db1cafa95d85</t>
  </si>
  <si>
    <t>340х485х5</t>
  </si>
  <si>
    <t>273301</t>
  </si>
  <si>
    <t>ВОДНАЯ МАКСИ-РАСКРАСКА. ЦЫП-ЦЫП</t>
  </si>
  <si>
    <t>978-5-378-36040-6</t>
  </si>
  <si>
    <t>Представляем новую раскраску с героями популярного мультсериала «Цып-Цып». Карандаши, фломастеры и краски – в сторону! Возьми стакан с водой, намочи кисточку и проведи ею по листу – ты увидишь, как оживают картинки!</t>
  </si>
  <si>
    <t>9785378360406</t>
  </si>
  <si>
    <t>3. ВСЕЛЕННАЯ ГЕРОЕВ ПРОФ-ПРЕССА</t>
  </si>
  <si>
    <t>Лучший для Мамы. Летучий мышонок Юрик</t>
  </si>
  <si>
    <t>275023</t>
  </si>
  <si>
    <t>ЛУЧШИЙ ДЛЯ МАМЫ. ЛЕТУЧИЙ МЫШОНОК ЮРИК И ВСЕ-ВСЕ-ВСЕ мат.ламин.обл. выб.лак, тиснение, офсет 203х257</t>
  </si>
  <si>
    <t>978-5-378-36075-8</t>
  </si>
  <si>
    <t>Летучий мышонок Юрик – неугомонный озорник и непоседа! В книге представлены все истории о невероятно милом герое, которые учат добру и безусловной любви к близким.</t>
  </si>
  <si>
    <t>9785378360758</t>
  </si>
  <si>
    <t>Васягина Веста Анатольевна</t>
  </si>
  <si>
    <t>мат лам + выб лак + тиснение</t>
  </si>
  <si>
    <t>7БЦ</t>
  </si>
  <si>
    <t>203х257х10</t>
  </si>
  <si>
    <t>5. ИЗДАНИЯ ДЛЯ ТВОРЧЕСТВА И ПЛАНИРОВАНИЯ</t>
  </si>
  <si>
    <t>Дневники Читательские</t>
  </si>
  <si>
    <t>СЕРИЯ: ЧИТАТЕЛЬСКИЙ ДНЕВНИК эконом, мелов.обл. 140х200</t>
  </si>
  <si>
    <t>274660</t>
  </si>
  <si>
    <t>ЧИТАТЕЛЬСКИЙ ДНЕВНИК эконом. КОТЁНОК</t>
  </si>
  <si>
    <t>467-0-159-31916-0</t>
  </si>
  <si>
    <t>Читательский дневник — просто необходимый атрибут летнего чтения учеников начальной школы! В нём можно записать основную мысль произведения, главных героев и краткий сюжет, а ещё и сделать рисунок к прочитанному. Дневник рассчитан на 30 произведений, выполнен на скрепке с яркой обложкой и приятным лаконичным дизайном внутреннего блока. С таким читательским дневником любовь к чтению гарантирована!</t>
  </si>
  <si>
    <t>4670159319160</t>
  </si>
  <si>
    <t>22%</t>
  </si>
  <si>
    <t>140х200х4</t>
  </si>
  <si>
    <t>274659</t>
  </si>
  <si>
    <t>ЧИТАТЕЛЬСКИЙ ДНЕВНИК эконом. ТРЕНДХАУС. КАПИБАРА И ГУСЬ</t>
  </si>
  <si>
    <t>467-0-159-31915-3</t>
  </si>
  <si>
    <t>4670159319153</t>
  </si>
  <si>
    <t>6. TВОРЧЕСТВО, БРОШЮРЫ, ПОСОБИЯ</t>
  </si>
  <si>
    <t>РАСКРАСКИ</t>
  </si>
  <si>
    <t>ВОДНЫЕ РАСКРАСКИ мелов.обл.</t>
  </si>
  <si>
    <t>СЕРИЯ: БОЛЬШАЯ ВОДНАЯ РАСКРАСКА глянц.ламин, картон.обл, 8л 238х330 (офсет 160гр)</t>
  </si>
  <si>
    <t>274574</t>
  </si>
  <si>
    <t>БОЛЬШАЯ ВОДНАЯ РАСКРАСКА. КОТЁНОК КОТЭ</t>
  </si>
  <si>
    <t>978-5-378-36073-4</t>
  </si>
  <si>
    <t>9785378360734</t>
  </si>
  <si>
    <t>3bf7faad0798088ae7b9109685d011bd</t>
  </si>
  <si>
    <t>238х330х3</t>
  </si>
  <si>
    <t>274573</t>
  </si>
  <si>
    <t>БОЛЬШАЯ ВОДНАЯ РАСКРАСКА. ЦЫП-ЦЫП</t>
  </si>
  <si>
    <t>978-5-378-36072-7</t>
  </si>
  <si>
    <t>9785378360727</t>
  </si>
  <si>
    <t>СЕРИЯ: ВОДНАЯ РАСКРАСКА для малышей, глянц.мелов.обл. 6л 198х248 (офсет 160гр)</t>
  </si>
  <si>
    <t>274578</t>
  </si>
  <si>
    <t>ВОДНАЯ РАСКРАСКА для малышей. КОТЭ</t>
  </si>
  <si>
    <t>978-5-378-36081-9</t>
  </si>
  <si>
    <t>9785378360819</t>
  </si>
  <si>
    <t>328700b8df6c696c81d5eeca0ea94e95</t>
  </si>
  <si>
    <t>198х247х2</t>
  </si>
  <si>
    <t>СЕРИЯ: РАСКРАСКА НАОБОРОТ на гребне мат. ламин. картон.обл.145х203</t>
  </si>
  <si>
    <t>273272</t>
  </si>
  <si>
    <t>РАСКРАСКА НАОБОРОТ. ЖИВОТНЫЕ</t>
  </si>
  <si>
    <t>978-5-378-36053-6</t>
  </si>
  <si>
    <t>«Раскраска наоборот» подарит вам необычный и вдохновляющий творческий опыт.
На её страницах — акварельные фоны в мягких пастельных тонах и белые контуры, словно намёк на изображение. Всё просто: возьмите ручку, линер или маркер, обведите линии — и наблюдайте, как картина оживает прямо под вашей рукой. Без выбора цветов. Без спешки. Только форма, внимание и удовольствие от процесса. Эта книга — идеальный способ расслабиться, замедлиться и насладиться моментом осознанного творчества.</t>
  </si>
  <si>
    <t>9785378360536</t>
  </si>
  <si>
    <t>5cc4d9c723ccccaef64309ee33605cfc</t>
  </si>
  <si>
    <t>6+</t>
  </si>
  <si>
    <t>матовая ламинация</t>
  </si>
  <si>
    <t>на гребне</t>
  </si>
  <si>
    <t>145х203х7</t>
  </si>
  <si>
    <t>273273</t>
  </si>
  <si>
    <t>РАСКРАСКА НАОБОРОТ. МОМЕНТЫ СПОКОЙСТВИЯ</t>
  </si>
  <si>
    <t>978-5-378-36052-9</t>
  </si>
  <si>
    <t>«Раскраска наоборот» подарит вам необычный и вдохновляющий творческий опыт. На её страницах — акварельные фоны в мягких пастельных тонах и белые контуры, словно намёк на изображение. Всё просто: возьмите ручку, линер или маркер, обведите линии — и наблюдайте, как картина оживает прямо под вашей рукой. Без выбора цветов. Без спешки. Только форма, внимание и удовольствие от процесса. Эта книга — идеальный способ расслабиться, замедлиться и насладиться моментом осознанного творчества.</t>
  </si>
  <si>
    <t>9785378360529</t>
  </si>
  <si>
    <t>1d67ca199f95a246dbd028d0bfbad12d</t>
  </si>
  <si>
    <t>90. ПРОДУКЦИЯ НА БУМАГЕ</t>
  </si>
  <si>
    <t>(0+) СОВРЕМЕННЫЕ ПИСАТЕЛИ</t>
  </si>
  <si>
    <t>273289</t>
  </si>
  <si>
    <t>ГОВОРИЛОЧКА ДЛЯ МАЛЫШЕЙ, мат.ламин, выб.лак, 170х220</t>
  </si>
  <si>
    <t>978-5-378-36056-7</t>
  </si>
  <si>
    <t>Каждый родитель хочет, чтобы его ребёнок поскорее заговорил или же чтобы его речь улучшилась и стала более разборчивой. «Говорилочка для малышей» поможет вашему ребёнку в освоении такого сложного и многогранного процесса, как речь. Материалы, собранные в книге, положительно влияют на артикуляцию, фонематический слух, воображение малыша, а также на его мелкую моторику, которая напрямую связана с развитием речи и интеллекта. Благодаря забавным стишкам и интересным заданиям с красочными иллюстрациями, процесс освоения речи будет казаться малышу весёлым и захватывающим. Учиться говорить можно легко, с удовольствием и наша книга убедит в этом вас и ваших малышей!</t>
  </si>
  <si>
    <t>9785378360567</t>
  </si>
  <si>
    <t>Балуева Оксана Борисовна, Тришина Ирина Петровна, Гражданцева Ольга Владимировна, Громова Людмила Александрова, Ушкина Наталья Евгеньевна, Арефьева Ирина, Купырина Анна Михайловна</t>
  </si>
  <si>
    <t>мат. лам+выб.лак</t>
  </si>
  <si>
    <t>177х220х8</t>
  </si>
  <si>
    <t>274959</t>
  </si>
  <si>
    <t>МАЛЕНЬКИЕ СКАЗКИ, мат.ламин, выб.лак, 170х220</t>
  </si>
  <si>
    <t>978-5-378-36068-0</t>
  </si>
  <si>
    <t>В этой книге собраны 19 крохотных сказок для ваших любимых маленьких слушателей.
Чтение каждой сказки не займёт много времени — всего лишь 2–3 минуты, так что ребёнок не устанет слушать и не потеряет концентрацию и интерес. Кроме того, такие сказки идеально подойдут для чтения перед сном.
При желании можно превратить чтение в увлекательную игру, попросив малыша рассматривать яркие красочные иллюстрации и отвечать на готовые вопросы по теме сказки. Они касаются дружбы, доброты и помощи друг другу, уважения к родителям, трудолюбия, зависти и многого другого.
С этой книгой можно не только прививать малышу любовь и интерес к чтению, но и развивать эмоциональный интеллект ребёнка, приучая его к осознанию собственных мыслей, чувств, поступков, к способности оценивать и вникать в суть происходящего. Рекомендуем к прочтению для детей от 3 лет.</t>
  </si>
  <si>
    <t>9785378360680</t>
  </si>
  <si>
    <t>Братья Гримм, Ушинский Константин Дмитриевич, Толстой Лев Николаевич, Толстой Алексей Николаевич, Афанасьев Александр Николаевич, Капица Ольга и др.</t>
  </si>
  <si>
    <t>170х220х8</t>
  </si>
  <si>
    <t>273286</t>
  </si>
  <si>
    <t>ПЕРВАЯ КНИГА МАЛЫША, мат.ламин, выб.лак, 170х220</t>
  </si>
  <si>
    <t>978-5-378-36046-8</t>
  </si>
  <si>
    <t>Вы держите в руках книгу, которая поможет вашему малышу освоить алфавит, счёт, цвета, фигуры, изучить основные виды животных, части тела и многие другие базовые темы об окружающем мире. Каждый раздел сопровождается занимательными вопросами и заданиями. Книга наполнена яркими, красочными иллюстрациями, которые не оставят равнодушным ни одного ребёнка. Заниматься с «Первой книгой малыша» легко, весело и интересно!</t>
  </si>
  <si>
    <t>9785378360468</t>
  </si>
  <si>
    <t>Корнеева Ольга Тихоновна, Купырина Анна Михайловна, Перлова Евгения Михайловна</t>
  </si>
  <si>
    <t>261462</t>
  </si>
  <si>
    <t>СОННЫЕ СКАЗКИ мат.ламин, выб.лак, 170х220</t>
  </si>
  <si>
    <t>978-5-378-35755-0</t>
  </si>
  <si>
    <t>Сон – очень важная часть жизни маленького человека. Малыши по-разному воспринимают это время, но для большинства крох важны определённые ритуалы подготовки к длительному ночному отдыху.
Наряду с вечерними процедурами, массажем и маминой колыбельной, частью такого ритуала может стать добрая спокойная книга.
В издание вошли тексты современного автора Натальи Костенко, а также всеми любимые колыбельные песенки.
Знакомясь с героями историй, детки поймут, почему так важно вовремя ложиться спать, зачем вообще нужен ночной отдых, узнают, что сон необходим всему живому на свете!</t>
  </si>
  <si>
    <t>9785378357550</t>
  </si>
  <si>
    <t>Свириденко София Александровна, Костенко Наталья</t>
  </si>
  <si>
    <t>КНИГИ ДЛЯ ПОДРОСТКОВ глянц.ламин, офсет 145х203</t>
  </si>
  <si>
    <t>274650</t>
  </si>
  <si>
    <t>ДЕВА И ВОРОН обл. тиснение серебро, офсет 145х203</t>
  </si>
  <si>
    <t>978-5-378-36074-1</t>
  </si>
  <si>
    <t>«Книга «Дева и Ворон» — это отличный вариант городского фэнтези с яркой любовной линией «от ненависти до любви» и тропом «это всегда была ты». Герои Кассиопея и Кирилл вместе проходят свой путь через мир, полный оборотней и легенд, загадок и тайн, и увлекают нас последовать за ними». Мария Манич, писатель</t>
  </si>
  <si>
    <t>9785378360741</t>
  </si>
  <si>
    <t>Иви Тару</t>
  </si>
  <si>
    <t>ba552cb51259243054c6e0bca1efcfdc</t>
  </si>
  <si>
    <t>16+</t>
  </si>
  <si>
    <t>мат ламинация+тиснение</t>
  </si>
  <si>
    <t>145х203х20</t>
  </si>
  <si>
    <t>274988</t>
  </si>
  <si>
    <t>НЕ СТУЧИСЬ В МОЮ ДВЕРЬ обл. тисн, выб.лак, офсет 145х203</t>
  </si>
  <si>
    <t>978-5-378-36089-5</t>
  </si>
  <si>
    <t>В сборник вошли два хоррора. Их герои – подростки с разными судьбами и интересами. Всех объединяет одно: связь с чем-то потусторонним, шокирующим, неизведанным, но с чем необходимо разобраться во что бы то ни стало.</t>
  </si>
  <si>
    <t>9785378360895</t>
  </si>
  <si>
    <t>Зимова Анна Сергеевна</t>
  </si>
  <si>
    <t>4153aad96c58fd37fd0ddb183015b77e</t>
  </si>
  <si>
    <t>145х203х15</t>
  </si>
  <si>
    <t>СЕРИЯ: ТРОГАТЕЛЬНЫЕ ИСТОРИИ глянц.ламин, тиснение 145х203</t>
  </si>
  <si>
    <t>274992</t>
  </si>
  <si>
    <t>ТРОГАТЕЛЬНЫЕ ИСТОРИИ. Котёнок Брысь обретает дом</t>
  </si>
  <si>
    <t>978-5-378-36093-2</t>
  </si>
  <si>
    <t>Брысь — так чаще всего называют серого дворового кота, который каждое утро встречает сонных жителей у дверей подъезда и провожает их по делам. Он очень любит людей, но люди несправедливы к нему: прогоняют, ругают, не пускают под крышу. А Брысь всё равно остаётся рядом — терпеливый, добрый и удивительно преданный. В книге собраны трогательные истории о котёнке Брысе, которого на самом деле зовут Дымок. Рассказы познакомят вас с теми, чьи жизни незаметно меняет этот пушистый
добряк, поведают о детях и взрослых, о равнодушии и заботе, доброте и маленьких ежедневных чудесах. Тёплая, искренняя книга о сострадании, ответственности и о том, как важно уметь видеть сердцем.</t>
  </si>
  <si>
    <t>9785378360932</t>
  </si>
  <si>
    <t>Яшина Екатерина</t>
  </si>
  <si>
    <t>ламин+тисн.голограф.фольг</t>
  </si>
  <si>
    <t>144х204х12</t>
  </si>
  <si>
    <t>СЕРИЯ: ФЭНТЕЗИ КБС выб.лак, тиснение 140х195</t>
  </si>
  <si>
    <t>273284</t>
  </si>
  <si>
    <t xml:space="preserve">ФЭНТЕЗИ КБС. СТРАЖИ МИРОВ </t>
  </si>
  <si>
    <t>978-5-378-36043-7</t>
  </si>
  <si>
    <t>Когда древнее божество коснулось её своим даром, мир перевернулся. Теперь Чара должна отправиться в другую реальность. Ей предстоит найти тех, кто прикроет спину. И, возможно, того, кто заставит сердце биться чаще даже посреди хаоса.</t>
  </si>
  <si>
    <t>9785378360437</t>
  </si>
  <si>
    <t>Ильина Наталья</t>
  </si>
  <si>
    <t>КБС (клеевое бесшовное скрепление)</t>
  </si>
  <si>
    <t>138х195х30</t>
  </si>
  <si>
    <t>273292</t>
  </si>
  <si>
    <t>ФЭНТЕЗИ КБС. ТРИНАДЦАТЬ МЕСЯЦЕВ</t>
  </si>
  <si>
    <t>978-5-378-36042-0</t>
  </si>
  <si>
    <t>В зимнем лесу была ночь, а с неба вместе со снегом падал пепел. Он летел от огромного костра, вокруг которого собрались безупречно прекрасные мужчины и юноши. Очаровательные незнакомцы были любезны и обходительны с напуганной и замерзшей девушкой. А потом сказали: «Беги!» и устроили на нее жестокую охоту. И тогда за ними пришла ее злая сестра...</t>
  </si>
  <si>
    <t>9785378360420</t>
  </si>
  <si>
    <t>Молчанова Ирина</t>
  </si>
  <si>
    <t>140х193х36</t>
  </si>
  <si>
    <t>СЕРИЯ: ФЭНТЕЗИ мат.ламин,выб.лак, тиснение, цветной срез 145х203</t>
  </si>
  <si>
    <t>278102</t>
  </si>
  <si>
    <t>ФЭНТЕЗИ. СТРАЖИ МИРОВ мат.ламин, выб.лак, тиснение 145х203</t>
  </si>
  <si>
    <t>978-5-378-36041-3</t>
  </si>
  <si>
    <t>9785378360413</t>
  </si>
  <si>
    <t>a32804aed56831c9e95ef2c2fa294521</t>
  </si>
  <si>
    <t>144х204х24</t>
  </si>
  <si>
    <t>270073</t>
  </si>
  <si>
    <t>ФЭНТЕЗИ. ТРИНАДЦАТЬ МЕСЯЦЕВ мат.ламин, выб.лак, тиснение 145х203</t>
  </si>
  <si>
    <t>978-5-378-36011-6</t>
  </si>
  <si>
    <t>9785378360116</t>
  </si>
  <si>
    <t>5ad4e12953f0612c6a892eadf83bbb87</t>
  </si>
  <si>
    <t>145х203х27</t>
  </si>
  <si>
    <t>90. ПРОДУКЦИЯ НА КАРТОНЕ</t>
  </si>
  <si>
    <t>КНИЖКИ НА КАРТОНЕ "ПАНОРАМЫ"</t>
  </si>
  <si>
    <t>СЕРИЯ: КНИЖКИ-ПАНОРАМКИ 4 разворота 270х207</t>
  </si>
  <si>
    <t>274955</t>
  </si>
  <si>
    <t>КНИЖКИ-ПАНОРАМКИ 4 разворота. ЗОЛУШКА</t>
  </si>
  <si>
    <t>978-5-378-36088-8</t>
  </si>
  <si>
    <t>Замечательная книжка-панорамка с первых секунд погрузит вас и вашего малыша в сказочный мир Золушки!
Научит ребенка тому, что искренняя доброта, трудолюбие и терпение обязательно будут вознаграждены. Книга выполнена из качественных материалов, безопасных даже для самых маленьких читателей. Большой формат книги позволит хорошо рассмотреть каждую деталь объемных и красочных иллюстраций. Также малышу будет удобно держать панорамку и самостоятельно переворачивать странички. Книжка станет идеальным подарком, подходящим для любого события! Спешите порадовать ваших малышей!</t>
  </si>
  <si>
    <t>9785378360888</t>
  </si>
  <si>
    <t>Шарль Перро</t>
  </si>
  <si>
    <t>270x205x18</t>
  </si>
  <si>
    <t>КНИЖКИ НА КАРТОНЕ ЦК</t>
  </si>
  <si>
    <t>CЕРИЯ: КНИЖКИ НА КАРТОНЕ ЦЕЛЬНОКРЫТЫЕ глянц.ламинация 160х220</t>
  </si>
  <si>
    <t>278158</t>
  </si>
  <si>
    <t>СИНИЙ ТРАКТОР. ЦК. ПРАВИЛА БЕЗОПАСНОСТИ ДОМА</t>
  </si>
  <si>
    <t>978-5-378-36099-4</t>
  </si>
  <si>
    <t>Рассказывать детям о правилах безопасности нужно с раннего возраста. А с красочной серией книг и героями любимого мультфильма это можно делать без запугиваний и нравоучений, интересно и увлекательно!
Синий Трактор в стихотворной форме объяснит детям, как нужно вести себя на детской площадке и дома, обучит основам безопасности на природе и правилам дорожного движения.</t>
  </si>
  <si>
    <t>9785378360994</t>
  </si>
  <si>
    <t>Гурина Ирина</t>
  </si>
  <si>
    <t>ЦК(Цельнокрытый картон)</t>
  </si>
  <si>
    <t>158х219х6</t>
  </si>
  <si>
    <t>278159</t>
  </si>
  <si>
    <t>СИНИЙ ТРАКТОР. ЦК. ПРАВИЛА БЕЗОПАСНОСТИ НА ДОРОГЕ</t>
  </si>
  <si>
    <t>978-5-378-36100-7</t>
  </si>
  <si>
    <t>9785378361007</t>
  </si>
  <si>
    <t>278160</t>
  </si>
  <si>
    <t>СИНИЙ ТРАКТОР. ЦК. ПРАВИЛА БЕЗОПАСНОСТИ НА ПЛОЩАДКЕ</t>
  </si>
  <si>
    <t>978-5-378-36101-4</t>
  </si>
  <si>
    <t>9785378361014</t>
  </si>
  <si>
    <t>278162</t>
  </si>
  <si>
    <t>СИНИЙ ТРАКТОР. ЦК. ПРАВИЛА БЕЗОПАСНОСТИ НА ПРИРОДЕ</t>
  </si>
  <si>
    <t>978-5-378-36102-1</t>
  </si>
  <si>
    <t>9785378361021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</si>
</sst>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00"/>
    <numFmt numFmtId="178" formatCode="0.00000"/>
  </numFmts>
  <fonts count="15" x14ac:knownFonts="1">
    <font>
      <sz val="8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u/>
      <sz val="12"/>
      <color indexed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i/>
      <u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Alignment="1" applyProtection="1"/>
    <xf numFmtId="0" fontId="0" fillId="0" borderId="0" xfId="0" applyNumberFormat="1"/>
    <xf numFmtId="0" fontId="1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right" vertical="top"/>
    </xf>
    <xf numFmtId="1" fontId="0" fillId="3" borderId="1" xfId="0" applyNumberFormat="1" applyFont="1" applyFill="1" applyBorder="1" applyAlignment="1">
      <alignment horizontal="right" vertical="top"/>
    </xf>
    <xf numFmtId="0" fontId="0" fillId="3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/>
    </xf>
    <xf numFmtId="0" fontId="12" fillId="3" borderId="2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horizontal="left" vertical="top" wrapText="1"/>
    </xf>
    <xf numFmtId="0" fontId="0" fillId="3" borderId="2" xfId="0" applyNumberFormat="1" applyFont="1" applyFill="1" applyBorder="1" applyAlignment="1">
      <alignment horizontal="right" vertical="top"/>
    </xf>
    <xf numFmtId="1" fontId="0" fillId="3" borderId="2" xfId="0" applyNumberFormat="1" applyFont="1" applyFill="1" applyBorder="1" applyAlignment="1">
      <alignment horizontal="right" vertical="top"/>
    </xf>
    <xf numFmtId="0" fontId="0" fillId="3" borderId="2" xfId="0" applyNumberFormat="1" applyFont="1" applyFill="1" applyBorder="1"/>
    <xf numFmtId="0" fontId="13" fillId="4" borderId="3" xfId="0" applyNumberFormat="1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>
      <alignment horizontal="right" vertical="top"/>
    </xf>
    <xf numFmtId="0" fontId="0" fillId="2" borderId="2" xfId="0" applyNumberFormat="1" applyFont="1" applyFill="1" applyBorder="1" applyAlignment="1" applyProtection="1">
      <alignment horizontal="right" vertical="top"/>
      <protection locked="0"/>
    </xf>
    <xf numFmtId="176" fontId="0" fillId="3" borderId="2" xfId="0" applyNumberFormat="1" applyFont="1" applyFill="1" applyBorder="1" applyAlignment="1">
      <alignment horizontal="right" vertical="top"/>
    </xf>
    <xf numFmtId="177" fontId="0" fillId="3" borderId="2" xfId="0" applyNumberFormat="1" applyFont="1" applyFill="1" applyBorder="1" applyAlignment="1">
      <alignment horizontal="right" vertical="top"/>
    </xf>
    <xf numFmtId="0" fontId="12" fillId="3" borderId="2" xfId="0" applyNumberFormat="1" applyFont="1" applyFill="1" applyBorder="1" applyAlignment="1">
      <alignment horizontal="right" vertical="top"/>
    </xf>
    <xf numFmtId="0" fontId="0" fillId="3" borderId="2" xfId="0" applyNumberFormat="1" applyFont="1" applyFill="1" applyBorder="1" applyAlignment="1">
      <alignment horizontal="left" vertical="top"/>
    </xf>
    <xf numFmtId="178" fontId="0" fillId="3" borderId="2" xfId="0" applyNumberFormat="1" applyFont="1" applyFill="1" applyBorder="1" applyAlignment="1">
      <alignment horizontal="right" vertical="top"/>
    </xf>
    <xf numFmtId="4" fontId="14" fillId="3" borderId="2" xfId="0" applyNumberFormat="1" applyFont="1" applyFill="1" applyBorder="1" applyAlignment="1">
      <alignment horizontal="right" vertical="top"/>
    </xf>
    <xf numFmtId="2" fontId="0" fillId="3" borderId="2" xfId="0" applyNumberFormat="1" applyFont="1" applyFill="1" applyBorder="1" applyAlignment="1">
      <alignment horizontal="right" vertical="top"/>
    </xf>
    <xf numFmtId="1" fontId="0" fillId="3" borderId="2" xfId="0" applyNumberFormat="1" applyFont="1" applyFill="1" applyBorder="1" applyAlignment="1">
      <alignment horizontal="right" vertical="top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vertical="top" wrapText="1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 wrapText="1" indent="4"/>
    </xf>
    <xf numFmtId="0" fontId="11" fillId="0" borderId="0" xfId="0" applyNumberFormat="1" applyFont="1" applyAlignment="1">
      <alignment vertical="center" wrapText="1" indent="6"/>
    </xf>
    <xf numFmtId="0" fontId="9" fillId="0" borderId="0" xfId="0" applyNumberFormat="1" applyFont="1" applyAlignment="1">
      <alignment vertical="center" wrapText="1" indent="2"/>
    </xf>
    <xf numFmtId="0" fontId="11" fillId="0" borderId="0" xfId="0" applyNumberFormat="1" applyFont="1" applyAlignment="1">
      <alignment vertical="center" wrapText="1" indent="8"/>
    </xf>
    <xf numFmtId="0" fontId="6" fillId="0" borderId="0" xfId="0" applyNumberFormat="1" applyFont="1" applyAlignment="1">
      <alignment vertical="top" wrapText="1"/>
    </xf>
    <xf numFmtId="0" fontId="8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 wrapText="1"/>
    </xf>
    <xf numFmtId="0" fontId="1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0FFF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16</xdr:row>
      <xdr:rowOff>9525</xdr:rowOff>
    </xdr:from>
    <xdr:to>
      <xdr:col>14</xdr:col>
      <xdr:colOff>19050</xdr:colOff>
      <xdr:row>16</xdr:row>
      <xdr:rowOff>19050</xdr:rowOff>
    </xdr:to>
    <xdr:sp macro="" textlink="">
      <xdr:nvSpPr>
        <xdr:cNvPr id="1108" name="Rectangle 1"/>
        <xdr:cNvSpPr>
          <a:spLocks noChangeArrowheads="1"/>
        </xdr:cNvSpPr>
      </xdr:nvSpPr>
      <xdr:spPr bwMode="auto">
        <a:xfrm>
          <a:off x="11353800" y="316230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17</xdr:row>
      <xdr:rowOff>9525</xdr:rowOff>
    </xdr:from>
    <xdr:to>
      <xdr:col>14</xdr:col>
      <xdr:colOff>19050</xdr:colOff>
      <xdr:row>17</xdr:row>
      <xdr:rowOff>19050</xdr:rowOff>
    </xdr:to>
    <xdr:sp macro="" textlink="">
      <xdr:nvSpPr>
        <xdr:cNvPr id="1109" name="Rectangle 2"/>
        <xdr:cNvSpPr>
          <a:spLocks noChangeArrowheads="1"/>
        </xdr:cNvSpPr>
      </xdr:nvSpPr>
      <xdr:spPr bwMode="auto">
        <a:xfrm>
          <a:off x="11353800" y="438150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19</xdr:row>
      <xdr:rowOff>9525</xdr:rowOff>
    </xdr:from>
    <xdr:to>
      <xdr:col>14</xdr:col>
      <xdr:colOff>19050</xdr:colOff>
      <xdr:row>19</xdr:row>
      <xdr:rowOff>19050</xdr:rowOff>
    </xdr:to>
    <xdr:sp macro="" textlink="">
      <xdr:nvSpPr>
        <xdr:cNvPr id="1110" name="Rectangle 3"/>
        <xdr:cNvSpPr>
          <a:spLocks noChangeArrowheads="1"/>
        </xdr:cNvSpPr>
      </xdr:nvSpPr>
      <xdr:spPr bwMode="auto">
        <a:xfrm>
          <a:off x="11353800" y="575310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20</xdr:row>
      <xdr:rowOff>9525</xdr:rowOff>
    </xdr:from>
    <xdr:to>
      <xdr:col>14</xdr:col>
      <xdr:colOff>19050</xdr:colOff>
      <xdr:row>20</xdr:row>
      <xdr:rowOff>19050</xdr:rowOff>
    </xdr:to>
    <xdr:sp macro="" textlink="">
      <xdr:nvSpPr>
        <xdr:cNvPr id="1111" name="Rectangle 4"/>
        <xdr:cNvSpPr>
          <a:spLocks noChangeArrowheads="1"/>
        </xdr:cNvSpPr>
      </xdr:nvSpPr>
      <xdr:spPr bwMode="auto">
        <a:xfrm>
          <a:off x="11353800" y="697230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23</xdr:row>
      <xdr:rowOff>9525</xdr:rowOff>
    </xdr:from>
    <xdr:to>
      <xdr:col>14</xdr:col>
      <xdr:colOff>19050</xdr:colOff>
      <xdr:row>23</xdr:row>
      <xdr:rowOff>19050</xdr:rowOff>
    </xdr:to>
    <xdr:sp macro="" textlink="">
      <xdr:nvSpPr>
        <xdr:cNvPr id="1112" name="Rectangle 5"/>
        <xdr:cNvSpPr>
          <a:spLocks noChangeArrowheads="1"/>
        </xdr:cNvSpPr>
      </xdr:nvSpPr>
      <xdr:spPr bwMode="auto">
        <a:xfrm>
          <a:off x="11353800" y="85439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27</xdr:row>
      <xdr:rowOff>0</xdr:rowOff>
    </xdr:from>
    <xdr:to>
      <xdr:col>14</xdr:col>
      <xdr:colOff>19050</xdr:colOff>
      <xdr:row>27</xdr:row>
      <xdr:rowOff>9525</xdr:rowOff>
    </xdr:to>
    <xdr:sp macro="" textlink="">
      <xdr:nvSpPr>
        <xdr:cNvPr id="1113" name="Rectangle 6"/>
        <xdr:cNvSpPr>
          <a:spLocks noChangeArrowheads="1"/>
        </xdr:cNvSpPr>
      </xdr:nvSpPr>
      <xdr:spPr bwMode="auto">
        <a:xfrm>
          <a:off x="11353800" y="102584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28</xdr:row>
      <xdr:rowOff>0</xdr:rowOff>
    </xdr:from>
    <xdr:to>
      <xdr:col>14</xdr:col>
      <xdr:colOff>19050</xdr:colOff>
      <xdr:row>28</xdr:row>
      <xdr:rowOff>9525</xdr:rowOff>
    </xdr:to>
    <xdr:sp macro="" textlink="">
      <xdr:nvSpPr>
        <xdr:cNvPr id="1114" name="Rectangle 7"/>
        <xdr:cNvSpPr>
          <a:spLocks noChangeArrowheads="1"/>
        </xdr:cNvSpPr>
      </xdr:nvSpPr>
      <xdr:spPr bwMode="auto">
        <a:xfrm>
          <a:off x="11353800" y="114776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33</xdr:row>
      <xdr:rowOff>9525</xdr:rowOff>
    </xdr:from>
    <xdr:to>
      <xdr:col>14</xdr:col>
      <xdr:colOff>19050</xdr:colOff>
      <xdr:row>33</xdr:row>
      <xdr:rowOff>19050</xdr:rowOff>
    </xdr:to>
    <xdr:sp macro="" textlink="">
      <xdr:nvSpPr>
        <xdr:cNvPr id="1115" name="Rectangle 8"/>
        <xdr:cNvSpPr>
          <a:spLocks noChangeArrowheads="1"/>
        </xdr:cNvSpPr>
      </xdr:nvSpPr>
      <xdr:spPr bwMode="auto">
        <a:xfrm>
          <a:off x="11353800" y="135064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34</xdr:row>
      <xdr:rowOff>9525</xdr:rowOff>
    </xdr:from>
    <xdr:to>
      <xdr:col>14</xdr:col>
      <xdr:colOff>19050</xdr:colOff>
      <xdr:row>34</xdr:row>
      <xdr:rowOff>19050</xdr:rowOff>
    </xdr:to>
    <xdr:sp macro="" textlink="">
      <xdr:nvSpPr>
        <xdr:cNvPr id="1116" name="Rectangle 9"/>
        <xdr:cNvSpPr>
          <a:spLocks noChangeArrowheads="1"/>
        </xdr:cNvSpPr>
      </xdr:nvSpPr>
      <xdr:spPr bwMode="auto">
        <a:xfrm>
          <a:off x="11353800" y="147256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36</xdr:row>
      <xdr:rowOff>9525</xdr:rowOff>
    </xdr:from>
    <xdr:to>
      <xdr:col>14</xdr:col>
      <xdr:colOff>19050</xdr:colOff>
      <xdr:row>36</xdr:row>
      <xdr:rowOff>19050</xdr:rowOff>
    </xdr:to>
    <xdr:sp macro="" textlink="">
      <xdr:nvSpPr>
        <xdr:cNvPr id="1117" name="Rectangle 10"/>
        <xdr:cNvSpPr>
          <a:spLocks noChangeArrowheads="1"/>
        </xdr:cNvSpPr>
      </xdr:nvSpPr>
      <xdr:spPr bwMode="auto">
        <a:xfrm>
          <a:off x="11353800" y="162401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38</xdr:row>
      <xdr:rowOff>0</xdr:rowOff>
    </xdr:from>
    <xdr:to>
      <xdr:col>14</xdr:col>
      <xdr:colOff>19050</xdr:colOff>
      <xdr:row>38</xdr:row>
      <xdr:rowOff>9525</xdr:rowOff>
    </xdr:to>
    <xdr:sp macro="" textlink="">
      <xdr:nvSpPr>
        <xdr:cNvPr id="1118" name="Rectangle 11"/>
        <xdr:cNvSpPr>
          <a:spLocks noChangeArrowheads="1"/>
        </xdr:cNvSpPr>
      </xdr:nvSpPr>
      <xdr:spPr bwMode="auto">
        <a:xfrm>
          <a:off x="11353800" y="1760220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39</xdr:row>
      <xdr:rowOff>0</xdr:rowOff>
    </xdr:from>
    <xdr:to>
      <xdr:col>14</xdr:col>
      <xdr:colOff>19050</xdr:colOff>
      <xdr:row>39</xdr:row>
      <xdr:rowOff>9525</xdr:rowOff>
    </xdr:to>
    <xdr:sp macro="" textlink="">
      <xdr:nvSpPr>
        <xdr:cNvPr id="1119" name="Rectangle 12"/>
        <xdr:cNvSpPr>
          <a:spLocks noChangeArrowheads="1"/>
        </xdr:cNvSpPr>
      </xdr:nvSpPr>
      <xdr:spPr bwMode="auto">
        <a:xfrm>
          <a:off x="11353800" y="1882140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42</xdr:row>
      <xdr:rowOff>0</xdr:rowOff>
    </xdr:from>
    <xdr:to>
      <xdr:col>14</xdr:col>
      <xdr:colOff>19050</xdr:colOff>
      <xdr:row>42</xdr:row>
      <xdr:rowOff>9525</xdr:rowOff>
    </xdr:to>
    <xdr:sp macro="" textlink="">
      <xdr:nvSpPr>
        <xdr:cNvPr id="1120" name="Rectangle 13"/>
        <xdr:cNvSpPr>
          <a:spLocks noChangeArrowheads="1"/>
        </xdr:cNvSpPr>
      </xdr:nvSpPr>
      <xdr:spPr bwMode="auto">
        <a:xfrm>
          <a:off x="11353800" y="203930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43</xdr:row>
      <xdr:rowOff>0</xdr:rowOff>
    </xdr:from>
    <xdr:to>
      <xdr:col>14</xdr:col>
      <xdr:colOff>19050</xdr:colOff>
      <xdr:row>43</xdr:row>
      <xdr:rowOff>9525</xdr:rowOff>
    </xdr:to>
    <xdr:sp macro="" textlink="">
      <xdr:nvSpPr>
        <xdr:cNvPr id="1121" name="Rectangle 14"/>
        <xdr:cNvSpPr>
          <a:spLocks noChangeArrowheads="1"/>
        </xdr:cNvSpPr>
      </xdr:nvSpPr>
      <xdr:spPr bwMode="auto">
        <a:xfrm>
          <a:off x="11353800" y="216122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44</xdr:row>
      <xdr:rowOff>0</xdr:rowOff>
    </xdr:from>
    <xdr:to>
      <xdr:col>14</xdr:col>
      <xdr:colOff>19050</xdr:colOff>
      <xdr:row>44</xdr:row>
      <xdr:rowOff>9525</xdr:rowOff>
    </xdr:to>
    <xdr:sp macro="" textlink="">
      <xdr:nvSpPr>
        <xdr:cNvPr id="1122" name="Rectangle 15"/>
        <xdr:cNvSpPr>
          <a:spLocks noChangeArrowheads="1"/>
        </xdr:cNvSpPr>
      </xdr:nvSpPr>
      <xdr:spPr bwMode="auto">
        <a:xfrm>
          <a:off x="11353800" y="228314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45</xdr:row>
      <xdr:rowOff>0</xdr:rowOff>
    </xdr:from>
    <xdr:to>
      <xdr:col>14</xdr:col>
      <xdr:colOff>19050</xdr:colOff>
      <xdr:row>45</xdr:row>
      <xdr:rowOff>9525</xdr:rowOff>
    </xdr:to>
    <xdr:sp macro="" textlink="">
      <xdr:nvSpPr>
        <xdr:cNvPr id="1123" name="Rectangle 16"/>
        <xdr:cNvSpPr>
          <a:spLocks noChangeArrowheads="1"/>
        </xdr:cNvSpPr>
      </xdr:nvSpPr>
      <xdr:spPr bwMode="auto">
        <a:xfrm>
          <a:off x="11353800" y="240506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47</xdr:row>
      <xdr:rowOff>9525</xdr:rowOff>
    </xdr:from>
    <xdr:to>
      <xdr:col>14</xdr:col>
      <xdr:colOff>19050</xdr:colOff>
      <xdr:row>47</xdr:row>
      <xdr:rowOff>19050</xdr:rowOff>
    </xdr:to>
    <xdr:sp macro="" textlink="">
      <xdr:nvSpPr>
        <xdr:cNvPr id="1124" name="Rectangle 17"/>
        <xdr:cNvSpPr>
          <a:spLocks noChangeArrowheads="1"/>
        </xdr:cNvSpPr>
      </xdr:nvSpPr>
      <xdr:spPr bwMode="auto">
        <a:xfrm>
          <a:off x="11353800" y="254317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48</xdr:row>
      <xdr:rowOff>9525</xdr:rowOff>
    </xdr:from>
    <xdr:to>
      <xdr:col>14</xdr:col>
      <xdr:colOff>19050</xdr:colOff>
      <xdr:row>48</xdr:row>
      <xdr:rowOff>19050</xdr:rowOff>
    </xdr:to>
    <xdr:sp macro="" textlink="">
      <xdr:nvSpPr>
        <xdr:cNvPr id="1125" name="Rectangle 18"/>
        <xdr:cNvSpPr>
          <a:spLocks noChangeArrowheads="1"/>
        </xdr:cNvSpPr>
      </xdr:nvSpPr>
      <xdr:spPr bwMode="auto">
        <a:xfrm>
          <a:off x="11353800" y="266509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50</xdr:row>
      <xdr:rowOff>0</xdr:rowOff>
    </xdr:from>
    <xdr:to>
      <xdr:col>14</xdr:col>
      <xdr:colOff>19050</xdr:colOff>
      <xdr:row>50</xdr:row>
      <xdr:rowOff>9525</xdr:rowOff>
    </xdr:to>
    <xdr:sp macro="" textlink="">
      <xdr:nvSpPr>
        <xdr:cNvPr id="1126" name="Rectangle 19"/>
        <xdr:cNvSpPr>
          <a:spLocks noChangeArrowheads="1"/>
        </xdr:cNvSpPr>
      </xdr:nvSpPr>
      <xdr:spPr bwMode="auto">
        <a:xfrm>
          <a:off x="11353800" y="280130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52</xdr:row>
      <xdr:rowOff>9525</xdr:rowOff>
    </xdr:from>
    <xdr:to>
      <xdr:col>14</xdr:col>
      <xdr:colOff>19050</xdr:colOff>
      <xdr:row>52</xdr:row>
      <xdr:rowOff>19050</xdr:rowOff>
    </xdr:to>
    <xdr:sp macro="" textlink="">
      <xdr:nvSpPr>
        <xdr:cNvPr id="1127" name="Rectangle 20"/>
        <xdr:cNvSpPr>
          <a:spLocks noChangeArrowheads="1"/>
        </xdr:cNvSpPr>
      </xdr:nvSpPr>
      <xdr:spPr bwMode="auto">
        <a:xfrm>
          <a:off x="11353800" y="293941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53</xdr:row>
      <xdr:rowOff>0</xdr:rowOff>
    </xdr:from>
    <xdr:to>
      <xdr:col>14</xdr:col>
      <xdr:colOff>19050</xdr:colOff>
      <xdr:row>53</xdr:row>
      <xdr:rowOff>9525</xdr:rowOff>
    </xdr:to>
    <xdr:sp macro="" textlink="">
      <xdr:nvSpPr>
        <xdr:cNvPr id="1128" name="Rectangle 21"/>
        <xdr:cNvSpPr>
          <a:spLocks noChangeArrowheads="1"/>
        </xdr:cNvSpPr>
      </xdr:nvSpPr>
      <xdr:spPr bwMode="auto">
        <a:xfrm>
          <a:off x="11353800" y="306038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55</xdr:row>
      <xdr:rowOff>9525</xdr:rowOff>
    </xdr:from>
    <xdr:to>
      <xdr:col>14</xdr:col>
      <xdr:colOff>19050</xdr:colOff>
      <xdr:row>55</xdr:row>
      <xdr:rowOff>19050</xdr:rowOff>
    </xdr:to>
    <xdr:sp macro="" textlink="">
      <xdr:nvSpPr>
        <xdr:cNvPr id="1129" name="Rectangle 22"/>
        <xdr:cNvSpPr>
          <a:spLocks noChangeArrowheads="1"/>
        </xdr:cNvSpPr>
      </xdr:nvSpPr>
      <xdr:spPr bwMode="auto">
        <a:xfrm>
          <a:off x="11353800" y="319849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56</xdr:row>
      <xdr:rowOff>0</xdr:rowOff>
    </xdr:from>
    <xdr:to>
      <xdr:col>14</xdr:col>
      <xdr:colOff>19050</xdr:colOff>
      <xdr:row>56</xdr:row>
      <xdr:rowOff>9525</xdr:rowOff>
    </xdr:to>
    <xdr:sp macro="" textlink="">
      <xdr:nvSpPr>
        <xdr:cNvPr id="1130" name="Rectangle 23"/>
        <xdr:cNvSpPr>
          <a:spLocks noChangeArrowheads="1"/>
        </xdr:cNvSpPr>
      </xdr:nvSpPr>
      <xdr:spPr bwMode="auto">
        <a:xfrm>
          <a:off x="11353800" y="33194625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60</xdr:row>
      <xdr:rowOff>0</xdr:rowOff>
    </xdr:from>
    <xdr:to>
      <xdr:col>14</xdr:col>
      <xdr:colOff>19050</xdr:colOff>
      <xdr:row>60</xdr:row>
      <xdr:rowOff>9525</xdr:rowOff>
    </xdr:to>
    <xdr:sp macro="" textlink="">
      <xdr:nvSpPr>
        <xdr:cNvPr id="1131" name="Rectangle 24"/>
        <xdr:cNvSpPr>
          <a:spLocks noChangeArrowheads="1"/>
        </xdr:cNvSpPr>
      </xdr:nvSpPr>
      <xdr:spPr bwMode="auto">
        <a:xfrm>
          <a:off x="11353800" y="349186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63</xdr:row>
      <xdr:rowOff>0</xdr:rowOff>
    </xdr:from>
    <xdr:to>
      <xdr:col>14</xdr:col>
      <xdr:colOff>19050</xdr:colOff>
      <xdr:row>63</xdr:row>
      <xdr:rowOff>9525</xdr:rowOff>
    </xdr:to>
    <xdr:sp macro="" textlink="">
      <xdr:nvSpPr>
        <xdr:cNvPr id="1132" name="Rectangle 25"/>
        <xdr:cNvSpPr>
          <a:spLocks noChangeArrowheads="1"/>
        </xdr:cNvSpPr>
      </xdr:nvSpPr>
      <xdr:spPr bwMode="auto">
        <a:xfrm>
          <a:off x="11353800" y="364426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64</xdr:row>
      <xdr:rowOff>0</xdr:rowOff>
    </xdr:from>
    <xdr:to>
      <xdr:col>14</xdr:col>
      <xdr:colOff>19050</xdr:colOff>
      <xdr:row>64</xdr:row>
      <xdr:rowOff>9525</xdr:rowOff>
    </xdr:to>
    <xdr:sp macro="" textlink="">
      <xdr:nvSpPr>
        <xdr:cNvPr id="1133" name="Rectangle 26"/>
        <xdr:cNvSpPr>
          <a:spLocks noChangeArrowheads="1"/>
        </xdr:cNvSpPr>
      </xdr:nvSpPr>
      <xdr:spPr bwMode="auto">
        <a:xfrm>
          <a:off x="11353800" y="376618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65</xdr:row>
      <xdr:rowOff>0</xdr:rowOff>
    </xdr:from>
    <xdr:to>
      <xdr:col>14</xdr:col>
      <xdr:colOff>19050</xdr:colOff>
      <xdr:row>65</xdr:row>
      <xdr:rowOff>9525</xdr:rowOff>
    </xdr:to>
    <xdr:sp macro="" textlink="">
      <xdr:nvSpPr>
        <xdr:cNvPr id="1134" name="Rectangle 27"/>
        <xdr:cNvSpPr>
          <a:spLocks noChangeArrowheads="1"/>
        </xdr:cNvSpPr>
      </xdr:nvSpPr>
      <xdr:spPr bwMode="auto">
        <a:xfrm>
          <a:off x="11353800" y="388810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66</xdr:row>
      <xdr:rowOff>0</xdr:rowOff>
    </xdr:from>
    <xdr:to>
      <xdr:col>14</xdr:col>
      <xdr:colOff>19050</xdr:colOff>
      <xdr:row>66</xdr:row>
      <xdr:rowOff>9525</xdr:rowOff>
    </xdr:to>
    <xdr:sp macro="" textlink="">
      <xdr:nvSpPr>
        <xdr:cNvPr id="1135" name="Rectangle 28"/>
        <xdr:cNvSpPr>
          <a:spLocks noChangeArrowheads="1"/>
        </xdr:cNvSpPr>
      </xdr:nvSpPr>
      <xdr:spPr bwMode="auto">
        <a:xfrm>
          <a:off x="11353800" y="40100250"/>
          <a:ext cx="9525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16</xdr:row>
      <xdr:rowOff>28575</xdr:rowOff>
    </xdr:from>
    <xdr:to>
      <xdr:col>14</xdr:col>
      <xdr:colOff>885825</xdr:colOff>
      <xdr:row>16</xdr:row>
      <xdr:rowOff>1209675</xdr:rowOff>
    </xdr:to>
    <xdr:pic>
      <xdr:nvPicPr>
        <xdr:cNvPr id="1136" name="Изображение 1" descr="c2d0c4ed-be82-428a-8197-71a2ff53dbcdresizeПП-002750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18135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17</xdr:row>
      <xdr:rowOff>28575</xdr:rowOff>
    </xdr:from>
    <xdr:to>
      <xdr:col>14</xdr:col>
      <xdr:colOff>885825</xdr:colOff>
      <xdr:row>17</xdr:row>
      <xdr:rowOff>1209675</xdr:rowOff>
    </xdr:to>
    <xdr:pic>
      <xdr:nvPicPr>
        <xdr:cNvPr id="1137" name="Изображение 2" descr="49aa1b66-acff-4885-8f4c-68a054a06779resizeПП-002750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440055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19</xdr:row>
      <xdr:rowOff>28575</xdr:rowOff>
    </xdr:from>
    <xdr:to>
      <xdr:col>14</xdr:col>
      <xdr:colOff>885825</xdr:colOff>
      <xdr:row>19</xdr:row>
      <xdr:rowOff>1209675</xdr:rowOff>
    </xdr:to>
    <xdr:pic>
      <xdr:nvPicPr>
        <xdr:cNvPr id="1138" name="Изображение 3" descr="c64bc29c-6353-4fe1-aff5-0f101b9db809resizeПП-0027330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577215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20</xdr:row>
      <xdr:rowOff>28575</xdr:rowOff>
    </xdr:from>
    <xdr:to>
      <xdr:col>14</xdr:col>
      <xdr:colOff>885825</xdr:colOff>
      <xdr:row>20</xdr:row>
      <xdr:rowOff>1209675</xdr:rowOff>
    </xdr:to>
    <xdr:pic>
      <xdr:nvPicPr>
        <xdr:cNvPr id="1139" name="Изображение 4" descr="940b36c3-1b14-4e70-b12f-b4497b5b9552resizeПП-002733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699135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23</xdr:row>
      <xdr:rowOff>28575</xdr:rowOff>
    </xdr:from>
    <xdr:to>
      <xdr:col>14</xdr:col>
      <xdr:colOff>885825</xdr:colOff>
      <xdr:row>23</xdr:row>
      <xdr:rowOff>1209675</xdr:rowOff>
    </xdr:to>
    <xdr:pic>
      <xdr:nvPicPr>
        <xdr:cNvPr id="1140" name="Изображение 5" descr="be1e910c-e268-4b62-91fd-dc8d95811ccfresizeПП-002750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856297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27</xdr:row>
      <xdr:rowOff>28575</xdr:rowOff>
    </xdr:from>
    <xdr:to>
      <xdr:col>14</xdr:col>
      <xdr:colOff>885825</xdr:colOff>
      <xdr:row>27</xdr:row>
      <xdr:rowOff>1209675</xdr:rowOff>
    </xdr:to>
    <xdr:pic>
      <xdr:nvPicPr>
        <xdr:cNvPr id="1141" name="Изображение 6" descr="156d567c-5bda-45a8-9043-0c270e75eda2resizeПП-0027466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02870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28</xdr:row>
      <xdr:rowOff>28575</xdr:rowOff>
    </xdr:from>
    <xdr:to>
      <xdr:col>14</xdr:col>
      <xdr:colOff>885825</xdr:colOff>
      <xdr:row>28</xdr:row>
      <xdr:rowOff>1209675</xdr:rowOff>
    </xdr:to>
    <xdr:pic>
      <xdr:nvPicPr>
        <xdr:cNvPr id="1142" name="Изображение 7" descr="b4ba6e2e-9404-4bcb-8bfb-db72f65e4ed9resizeПП-0027465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15062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33</xdr:row>
      <xdr:rowOff>28575</xdr:rowOff>
    </xdr:from>
    <xdr:to>
      <xdr:col>14</xdr:col>
      <xdr:colOff>885825</xdr:colOff>
      <xdr:row>33</xdr:row>
      <xdr:rowOff>1209675</xdr:rowOff>
    </xdr:to>
    <xdr:pic>
      <xdr:nvPicPr>
        <xdr:cNvPr id="1143" name="Изображение 8" descr="9abefbdc-2aad-472d-9607-1f83f3c0861eresizeПП-0027457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35255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34</xdr:row>
      <xdr:rowOff>28575</xdr:rowOff>
    </xdr:from>
    <xdr:to>
      <xdr:col>14</xdr:col>
      <xdr:colOff>885825</xdr:colOff>
      <xdr:row>34</xdr:row>
      <xdr:rowOff>1209675</xdr:rowOff>
    </xdr:to>
    <xdr:pic>
      <xdr:nvPicPr>
        <xdr:cNvPr id="1144" name="Изображение 9" descr="4c97cae1-2062-4de1-96c2-fd327cbf6ef4resizeПП-00274573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47447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36</xdr:row>
      <xdr:rowOff>28575</xdr:rowOff>
    </xdr:from>
    <xdr:to>
      <xdr:col>14</xdr:col>
      <xdr:colOff>885825</xdr:colOff>
      <xdr:row>36</xdr:row>
      <xdr:rowOff>1209675</xdr:rowOff>
    </xdr:to>
    <xdr:pic>
      <xdr:nvPicPr>
        <xdr:cNvPr id="1145" name="Изображение 10" descr="12bd24fc-bac3-4555-abec-c28d94722128resizeПП-0027457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625917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38</xdr:row>
      <xdr:rowOff>28575</xdr:rowOff>
    </xdr:from>
    <xdr:to>
      <xdr:col>14</xdr:col>
      <xdr:colOff>885825</xdr:colOff>
      <xdr:row>38</xdr:row>
      <xdr:rowOff>1209675</xdr:rowOff>
    </xdr:to>
    <xdr:pic>
      <xdr:nvPicPr>
        <xdr:cNvPr id="1146" name="Изображение 11" descr="3622d32c-6c7e-42b8-a035-308316f92f75resizeПП-0027327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763077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39</xdr:row>
      <xdr:rowOff>28575</xdr:rowOff>
    </xdr:from>
    <xdr:to>
      <xdr:col>14</xdr:col>
      <xdr:colOff>885825</xdr:colOff>
      <xdr:row>39</xdr:row>
      <xdr:rowOff>1209675</xdr:rowOff>
    </xdr:to>
    <xdr:pic>
      <xdr:nvPicPr>
        <xdr:cNvPr id="1147" name="Изображение 12" descr="2df61cd6-5590-46e4-9446-f5eee2cfddd7resizeПП-00273273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1884997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42</xdr:row>
      <xdr:rowOff>28575</xdr:rowOff>
    </xdr:from>
    <xdr:to>
      <xdr:col>14</xdr:col>
      <xdr:colOff>885825</xdr:colOff>
      <xdr:row>42</xdr:row>
      <xdr:rowOff>1209675</xdr:rowOff>
    </xdr:to>
    <xdr:pic>
      <xdr:nvPicPr>
        <xdr:cNvPr id="1148" name="Изображение 13" descr="23c9213e-f0e2-43a4-960e-1d88251a4d28resizeПП-0027328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04216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43</xdr:row>
      <xdr:rowOff>28575</xdr:rowOff>
    </xdr:from>
    <xdr:to>
      <xdr:col>14</xdr:col>
      <xdr:colOff>885825</xdr:colOff>
      <xdr:row>43</xdr:row>
      <xdr:rowOff>1209675</xdr:rowOff>
    </xdr:to>
    <xdr:pic>
      <xdr:nvPicPr>
        <xdr:cNvPr id="1149" name="Изображение 14" descr="b0fe3238-609d-4e6c-bd43-57e1e4d95a99resizeПП-00274959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16408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44</xdr:row>
      <xdr:rowOff>28575</xdr:rowOff>
    </xdr:from>
    <xdr:to>
      <xdr:col>14</xdr:col>
      <xdr:colOff>885825</xdr:colOff>
      <xdr:row>44</xdr:row>
      <xdr:rowOff>1209675</xdr:rowOff>
    </xdr:to>
    <xdr:pic>
      <xdr:nvPicPr>
        <xdr:cNvPr id="1150" name="Изображение 15" descr="44ba2e00-11e0-4f7c-a768-6337057caa3dresizeПП-00273286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28600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45</xdr:row>
      <xdr:rowOff>28575</xdr:rowOff>
    </xdr:from>
    <xdr:to>
      <xdr:col>14</xdr:col>
      <xdr:colOff>885825</xdr:colOff>
      <xdr:row>45</xdr:row>
      <xdr:rowOff>1209675</xdr:rowOff>
    </xdr:to>
    <xdr:pic>
      <xdr:nvPicPr>
        <xdr:cNvPr id="1151" name="Изображение 16" descr="4bd872bd-c774-477f-91a7-04f17dfc630cresizeПП-00261462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40792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47</xdr:row>
      <xdr:rowOff>28575</xdr:rowOff>
    </xdr:from>
    <xdr:to>
      <xdr:col>14</xdr:col>
      <xdr:colOff>885825</xdr:colOff>
      <xdr:row>47</xdr:row>
      <xdr:rowOff>1209675</xdr:rowOff>
    </xdr:to>
    <xdr:pic>
      <xdr:nvPicPr>
        <xdr:cNvPr id="1152" name="Изображение 17" descr="32dbbc8b-b7ff-4c79-a4f3-fde226c6ea15resizeПП-00274650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54508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48</xdr:row>
      <xdr:rowOff>28575</xdr:rowOff>
    </xdr:from>
    <xdr:to>
      <xdr:col>14</xdr:col>
      <xdr:colOff>885825</xdr:colOff>
      <xdr:row>48</xdr:row>
      <xdr:rowOff>1209675</xdr:rowOff>
    </xdr:to>
    <xdr:pic>
      <xdr:nvPicPr>
        <xdr:cNvPr id="1153" name="Изображение 18" descr="7e73568f-a752-40c6-80c4-f3372c1fab94resizeПП-0027498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66700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50</xdr:row>
      <xdr:rowOff>28575</xdr:rowOff>
    </xdr:from>
    <xdr:to>
      <xdr:col>14</xdr:col>
      <xdr:colOff>885825</xdr:colOff>
      <xdr:row>50</xdr:row>
      <xdr:rowOff>1209675</xdr:rowOff>
    </xdr:to>
    <xdr:pic>
      <xdr:nvPicPr>
        <xdr:cNvPr id="1154" name="Изображение 19" descr="0536fcd3-8b0b-4d76-8944-cff0f32e05edresizeПП-00274992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80416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52</xdr:row>
      <xdr:rowOff>28575</xdr:rowOff>
    </xdr:from>
    <xdr:to>
      <xdr:col>14</xdr:col>
      <xdr:colOff>885825</xdr:colOff>
      <xdr:row>52</xdr:row>
      <xdr:rowOff>1209675</xdr:rowOff>
    </xdr:to>
    <xdr:pic>
      <xdr:nvPicPr>
        <xdr:cNvPr id="1155" name="Изображение 20" descr="8958192e-92c1-4f14-90bb-54762280e409resizeПП-00273284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94132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53</xdr:row>
      <xdr:rowOff>28575</xdr:rowOff>
    </xdr:from>
    <xdr:to>
      <xdr:col>14</xdr:col>
      <xdr:colOff>885825</xdr:colOff>
      <xdr:row>53</xdr:row>
      <xdr:rowOff>1209675</xdr:rowOff>
    </xdr:to>
    <xdr:pic>
      <xdr:nvPicPr>
        <xdr:cNvPr id="1156" name="Изображение 21" descr="8c117733-3332-4d8e-9b34-421dbb922b33resizeПП-00273292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06324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55</xdr:row>
      <xdr:rowOff>28575</xdr:rowOff>
    </xdr:from>
    <xdr:to>
      <xdr:col>14</xdr:col>
      <xdr:colOff>885825</xdr:colOff>
      <xdr:row>55</xdr:row>
      <xdr:rowOff>1209675</xdr:rowOff>
    </xdr:to>
    <xdr:pic>
      <xdr:nvPicPr>
        <xdr:cNvPr id="1157" name="Изображение 22" descr="7624ed7d-2625-4211-9960-a869efdaa512resizeПП-00278102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20040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56</xdr:row>
      <xdr:rowOff>28575</xdr:rowOff>
    </xdr:from>
    <xdr:to>
      <xdr:col>14</xdr:col>
      <xdr:colOff>885825</xdr:colOff>
      <xdr:row>56</xdr:row>
      <xdr:rowOff>1209675</xdr:rowOff>
    </xdr:to>
    <xdr:pic>
      <xdr:nvPicPr>
        <xdr:cNvPr id="1158" name="Изображение 23" descr="425336a9-6cd8-4fa2-94c4-f59803ae20f6resizeПП-00270073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3223200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60</xdr:row>
      <xdr:rowOff>28575</xdr:rowOff>
    </xdr:from>
    <xdr:to>
      <xdr:col>14</xdr:col>
      <xdr:colOff>1190625</xdr:colOff>
      <xdr:row>60</xdr:row>
      <xdr:rowOff>904875</xdr:rowOff>
    </xdr:to>
    <xdr:pic>
      <xdr:nvPicPr>
        <xdr:cNvPr id="1159" name="Изображение 24" descr="db4f99eb-e897-4408-b595-6d1cb1ce232eresizeПП-00274955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4947225"/>
          <a:ext cx="11811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63</xdr:row>
      <xdr:rowOff>28575</xdr:rowOff>
    </xdr:from>
    <xdr:to>
      <xdr:col>14</xdr:col>
      <xdr:colOff>885825</xdr:colOff>
      <xdr:row>63</xdr:row>
      <xdr:rowOff>1209675</xdr:rowOff>
    </xdr:to>
    <xdr:pic>
      <xdr:nvPicPr>
        <xdr:cNvPr id="1160" name="Изображение 25" descr="4b63b93b-9ff7-4c26-9567-601236dc1049resizeПП-00278158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647122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64</xdr:row>
      <xdr:rowOff>28575</xdr:rowOff>
    </xdr:from>
    <xdr:to>
      <xdr:col>14</xdr:col>
      <xdr:colOff>885825</xdr:colOff>
      <xdr:row>64</xdr:row>
      <xdr:rowOff>1209675</xdr:rowOff>
    </xdr:to>
    <xdr:pic>
      <xdr:nvPicPr>
        <xdr:cNvPr id="1161" name="Изображение 26" descr="e41ef989-c1bb-484a-a9d0-ff385e018d86resizeПП-00278159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769042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65</xdr:row>
      <xdr:rowOff>28575</xdr:rowOff>
    </xdr:from>
    <xdr:to>
      <xdr:col>14</xdr:col>
      <xdr:colOff>885825</xdr:colOff>
      <xdr:row>65</xdr:row>
      <xdr:rowOff>1209675</xdr:rowOff>
    </xdr:to>
    <xdr:pic>
      <xdr:nvPicPr>
        <xdr:cNvPr id="1162" name="Изображение 27" descr="9b048ce4-a8f8-4ee0-9c39-94865c6acc32resizeПП-00278160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3890962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9525</xdr:colOff>
      <xdr:row>66</xdr:row>
      <xdr:rowOff>28575</xdr:rowOff>
    </xdr:from>
    <xdr:to>
      <xdr:col>14</xdr:col>
      <xdr:colOff>885825</xdr:colOff>
      <xdr:row>66</xdr:row>
      <xdr:rowOff>1209675</xdr:rowOff>
    </xdr:to>
    <xdr:pic>
      <xdr:nvPicPr>
        <xdr:cNvPr id="1163" name="Изображение 28" descr="5f31ae04-ac27-45e8-92f8-fa27cdfac63eresizeПП-00278162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40128825"/>
          <a:ext cx="876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AM67"/>
  <sheetViews>
    <sheetView tabSelected="1" workbookViewId="0">
      <selection activeCell="D8" sqref="D8:G8"/>
    </sheetView>
  </sheetViews>
  <sheetFormatPr defaultColWidth="10.5" defaultRowHeight="11.25" outlineLevelRow="5" x14ac:dyDescent="0.2"/>
  <cols>
    <col min="1" max="1" width="5.5" bestFit="1" customWidth="1"/>
    <col min="2" max="2" width="7.83203125" bestFit="1" customWidth="1"/>
    <col min="3" max="3" width="12.1640625" bestFit="1" customWidth="1"/>
    <col min="4" max="7" width="17.5" bestFit="1" customWidth="1"/>
    <col min="8" max="9" width="15.1640625" bestFit="1" customWidth="1"/>
    <col min="10" max="10" width="21.33203125" bestFit="1" customWidth="1"/>
    <col min="11" max="13" width="11.6640625" bestFit="1" customWidth="1"/>
    <col min="14" max="14" width="16.33203125" bestFit="1" customWidth="1"/>
    <col min="15" max="15" width="21.33203125" style="1" bestFit="1" customWidth="1"/>
    <col min="16" max="16" width="11.6640625" bestFit="1" customWidth="1"/>
    <col min="17" max="17" width="16.5" bestFit="1" customWidth="1"/>
    <col min="18" max="19" width="11.6640625" bestFit="1" customWidth="1"/>
    <col min="20" max="20" width="13.6640625" bestFit="1" customWidth="1"/>
    <col min="24" max="24" width="19.83203125" bestFit="1" customWidth="1"/>
    <col min="26" max="39" width="13.5" bestFit="1" customWidth="1"/>
  </cols>
  <sheetData>
    <row r="1" spans="2:39" ht="11.25" customHeight="1" x14ac:dyDescent="0.2"/>
    <row r="2" spans="2:39" ht="24" customHeight="1" x14ac:dyDescent="0.35">
      <c r="F2" s="2" t="s">
        <v>0</v>
      </c>
    </row>
    <row r="3" spans="2:39" ht="15.75" customHeight="1" x14ac:dyDescent="0.2">
      <c r="B3" s="40" t="s">
        <v>1</v>
      </c>
      <c r="C3" s="40"/>
      <c r="D3" s="41" t="s">
        <v>2</v>
      </c>
      <c r="E3" s="41"/>
      <c r="F3" s="41"/>
      <c r="G3" s="41"/>
      <c r="S3" s="42"/>
      <c r="T3" s="42"/>
      <c r="U3" s="12"/>
    </row>
    <row r="4" spans="2:39" ht="15" customHeight="1" x14ac:dyDescent="0.2">
      <c r="C4" s="43"/>
      <c r="D4" s="43"/>
      <c r="E4" s="43"/>
      <c r="F4" s="43"/>
      <c r="G4" s="43"/>
    </row>
    <row r="5" spans="2:39" ht="12" customHeight="1" x14ac:dyDescent="0.2">
      <c r="B5" s="39"/>
      <c r="C5" s="39"/>
      <c r="D5" s="37"/>
      <c r="E5" s="37"/>
      <c r="F5" s="37"/>
      <c r="G5" s="37"/>
    </row>
    <row r="6" spans="2:39" ht="23.25" customHeight="1" x14ac:dyDescent="0.2">
      <c r="D6" s="37"/>
      <c r="E6" s="37"/>
      <c r="F6" s="37"/>
      <c r="G6" s="37"/>
    </row>
    <row r="7" spans="2:39" ht="12" customHeight="1" x14ac:dyDescent="0.2">
      <c r="B7" s="39"/>
      <c r="C7" s="39"/>
      <c r="D7" s="37"/>
      <c r="E7" s="37"/>
      <c r="F7" s="37"/>
      <c r="G7" s="37"/>
    </row>
    <row r="8" spans="2:39" ht="12" customHeight="1" x14ac:dyDescent="0.2">
      <c r="B8" s="39"/>
      <c r="C8" s="39"/>
      <c r="D8" s="37"/>
      <c r="E8" s="37"/>
      <c r="F8" s="37"/>
      <c r="G8" s="37"/>
    </row>
    <row r="9" spans="2:39" ht="12" customHeight="1" x14ac:dyDescent="0.2">
      <c r="B9" s="39"/>
      <c r="C9" s="39"/>
      <c r="D9" s="37"/>
      <c r="E9" s="37"/>
      <c r="F9" s="37"/>
      <c r="G9" s="37"/>
    </row>
    <row r="10" spans="2:39" ht="12" customHeight="1" x14ac:dyDescent="0.2">
      <c r="C10" s="3"/>
      <c r="D10" s="37"/>
      <c r="E10" s="37"/>
      <c r="F10" s="37"/>
      <c r="G10" s="37"/>
    </row>
    <row r="11" spans="2:39" ht="11.25" customHeight="1" x14ac:dyDescent="0.2"/>
    <row r="12" spans="2:39" ht="20.100000000000001" customHeight="1" x14ac:dyDescent="0.2">
      <c r="B12" s="30" t="s">
        <v>3</v>
      </c>
      <c r="C12" s="25" t="s">
        <v>4</v>
      </c>
      <c r="D12" s="25" t="s">
        <v>5</v>
      </c>
      <c r="E12" s="25"/>
      <c r="F12" s="25"/>
      <c r="G12" s="25"/>
      <c r="H12" s="25" t="s">
        <v>6</v>
      </c>
      <c r="I12" s="25" t="s">
        <v>7</v>
      </c>
      <c r="J12" s="30" t="s">
        <v>8</v>
      </c>
      <c r="K12" s="23" t="s">
        <v>9</v>
      </c>
      <c r="L12" s="23" t="s">
        <v>10</v>
      </c>
      <c r="M12" s="23" t="s">
        <v>11</v>
      </c>
      <c r="N12" s="27" t="s">
        <v>12</v>
      </c>
      <c r="O12" s="25" t="s">
        <v>13</v>
      </c>
      <c r="P12" s="23" t="s">
        <v>14</v>
      </c>
      <c r="Q12" s="27" t="s">
        <v>15</v>
      </c>
      <c r="R12" s="25" t="s">
        <v>16</v>
      </c>
      <c r="S12" s="25" t="s">
        <v>17</v>
      </c>
      <c r="T12" s="25" t="s">
        <v>18</v>
      </c>
      <c r="U12" s="25" t="s">
        <v>19</v>
      </c>
      <c r="V12" s="25" t="s">
        <v>20</v>
      </c>
      <c r="W12" s="25" t="s">
        <v>21</v>
      </c>
      <c r="X12" s="25" t="s">
        <v>22</v>
      </c>
      <c r="Y12" s="23" t="s">
        <v>23</v>
      </c>
      <c r="Z12" s="23" t="s">
        <v>24</v>
      </c>
      <c r="AA12" s="23" t="s">
        <v>25</v>
      </c>
      <c r="AB12" s="23" t="s">
        <v>26</v>
      </c>
      <c r="AC12" s="23" t="s">
        <v>27</v>
      </c>
      <c r="AD12" s="23" t="s">
        <v>28</v>
      </c>
      <c r="AE12" s="23" t="s">
        <v>29</v>
      </c>
      <c r="AF12" s="23" t="s">
        <v>30</v>
      </c>
      <c r="AG12" s="23" t="s">
        <v>31</v>
      </c>
      <c r="AH12" s="23" t="s">
        <v>32</v>
      </c>
      <c r="AI12" s="23" t="s">
        <v>33</v>
      </c>
      <c r="AJ12" s="23" t="s">
        <v>34</v>
      </c>
      <c r="AK12" s="23" t="s">
        <v>35</v>
      </c>
      <c r="AL12" s="23" t="s">
        <v>36</v>
      </c>
      <c r="AM12" s="23" t="s">
        <v>37</v>
      </c>
    </row>
    <row r="13" spans="2:39" ht="24.75" customHeight="1" x14ac:dyDescent="0.2">
      <c r="B13" s="31"/>
      <c r="C13" s="26"/>
      <c r="D13" s="32"/>
      <c r="E13" s="32"/>
      <c r="F13" s="32"/>
      <c r="G13" s="26"/>
      <c r="H13" s="26"/>
      <c r="I13" s="26"/>
      <c r="J13" s="31"/>
      <c r="K13" s="24"/>
      <c r="L13" s="24"/>
      <c r="M13" s="24"/>
      <c r="N13" s="28"/>
      <c r="O13" s="26"/>
      <c r="P13" s="24"/>
      <c r="Q13" s="28"/>
      <c r="R13" s="26"/>
      <c r="S13" s="26"/>
      <c r="T13" s="26"/>
      <c r="U13" s="26"/>
      <c r="V13" s="26"/>
      <c r="W13" s="26"/>
      <c r="X13" s="26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</row>
    <row r="14" spans="2:39" ht="15.75" customHeight="1" x14ac:dyDescent="0.2">
      <c r="B14" s="38" t="s">
        <v>38</v>
      </c>
      <c r="C14" s="38"/>
      <c r="D14" s="38"/>
      <c r="E14" s="38"/>
      <c r="F14" s="38"/>
      <c r="G14" s="38"/>
    </row>
    <row r="15" spans="2:39" ht="15.75" customHeight="1" outlineLevel="1" x14ac:dyDescent="0.2">
      <c r="B15" s="35" t="s">
        <v>39</v>
      </c>
      <c r="C15" s="35"/>
      <c r="D15" s="35"/>
      <c r="E15" s="35"/>
      <c r="F15" s="35"/>
      <c r="G15" s="35"/>
    </row>
    <row r="16" spans="2:39" ht="12" customHeight="1" outlineLevel="2" x14ac:dyDescent="0.2">
      <c r="B16" s="33" t="s">
        <v>40</v>
      </c>
      <c r="C16" s="33"/>
      <c r="D16" s="33"/>
      <c r="E16" s="33"/>
      <c r="F16" s="33"/>
      <c r="G16" s="33"/>
    </row>
    <row r="17" spans="2:39" ht="96.2" customHeight="1" outlineLevel="3" x14ac:dyDescent="0.2">
      <c r="B17" s="4">
        <v>1</v>
      </c>
      <c r="C17" s="5" t="s">
        <v>41</v>
      </c>
      <c r="D17" s="29" t="s">
        <v>42</v>
      </c>
      <c r="E17" s="29"/>
      <c r="F17" s="29"/>
      <c r="G17" s="29"/>
      <c r="H17" s="6" t="s">
        <v>43</v>
      </c>
      <c r="I17" s="7"/>
      <c r="J17" s="8"/>
      <c r="K17" s="9"/>
      <c r="L17" s="10">
        <v>10</v>
      </c>
      <c r="M17" s="9"/>
      <c r="N17" s="9" t="s">
        <v>44</v>
      </c>
      <c r="O17" s="11"/>
      <c r="P17" s="9"/>
      <c r="Q17" s="4">
        <v>2</v>
      </c>
      <c r="R17" s="13">
        <f>447*(1-U3/100)</f>
        <v>447</v>
      </c>
      <c r="S17" s="14"/>
      <c r="T17" s="9">
        <f>R17*S17</f>
        <v>0</v>
      </c>
      <c r="U17" s="15">
        <f>0.441*S17</f>
        <v>0</v>
      </c>
      <c r="V17" s="16">
        <f>0.0011*S17</f>
        <v>0</v>
      </c>
      <c r="W17" s="17" t="s">
        <v>45</v>
      </c>
      <c r="X17" s="18" t="s">
        <v>46</v>
      </c>
      <c r="Y17" s="18" t="s">
        <v>47</v>
      </c>
      <c r="Z17" s="5"/>
      <c r="AA17" s="5" t="s">
        <v>48</v>
      </c>
      <c r="AB17" s="5" t="s">
        <v>49</v>
      </c>
      <c r="AC17" s="5"/>
      <c r="AD17" s="5"/>
      <c r="AE17" s="5" t="str">
        <f>HYPERLINK("https://knigipp.ru/api/getInfo/image/8555dda7-2d03-11f1-a292-00155d82e908")</f>
        <v>https://knigipp.ru/api/getInfo/image/8555dda7-2d03-11f1-a292-00155d82e908</v>
      </c>
      <c r="AF17" s="22">
        <v>20</v>
      </c>
      <c r="AG17" s="5" t="s">
        <v>50</v>
      </c>
      <c r="AH17" s="5" t="s">
        <v>51</v>
      </c>
      <c r="AI17" s="5"/>
      <c r="AJ17" s="5" t="s">
        <v>52</v>
      </c>
      <c r="AK17" s="5"/>
      <c r="AL17" s="5" t="s">
        <v>53</v>
      </c>
      <c r="AM17" s="5" t="s">
        <v>54</v>
      </c>
    </row>
    <row r="18" spans="2:39" ht="96.2" customHeight="1" outlineLevel="3" x14ac:dyDescent="0.2">
      <c r="B18" s="4">
        <v>2</v>
      </c>
      <c r="C18" s="5" t="s">
        <v>55</v>
      </c>
      <c r="D18" s="29" t="s">
        <v>56</v>
      </c>
      <c r="E18" s="29"/>
      <c r="F18" s="29"/>
      <c r="G18" s="29"/>
      <c r="H18" s="6" t="s">
        <v>57</v>
      </c>
      <c r="I18" s="7"/>
      <c r="J18" s="8" t="s">
        <v>58</v>
      </c>
      <c r="K18" s="9"/>
      <c r="L18" s="10">
        <v>10</v>
      </c>
      <c r="M18" s="9"/>
      <c r="N18" s="9" t="s">
        <v>44</v>
      </c>
      <c r="O18" s="11"/>
      <c r="P18" s="9"/>
      <c r="Q18" s="4">
        <v>2</v>
      </c>
      <c r="R18" s="13">
        <f>447*(1-U3/100)</f>
        <v>447</v>
      </c>
      <c r="S18" s="14"/>
      <c r="T18" s="9">
        <f>R18*S18</f>
        <v>0</v>
      </c>
      <c r="U18" s="15">
        <f>0.485*S18</f>
        <v>0</v>
      </c>
      <c r="V18" s="19">
        <f>0.00065*S18</f>
        <v>0</v>
      </c>
      <c r="W18" s="17" t="s">
        <v>45</v>
      </c>
      <c r="X18" s="18" t="s">
        <v>59</v>
      </c>
      <c r="Y18" s="18" t="s">
        <v>47</v>
      </c>
      <c r="Z18" s="5"/>
      <c r="AA18" s="5" t="s">
        <v>60</v>
      </c>
      <c r="AB18" s="5" t="s">
        <v>49</v>
      </c>
      <c r="AC18" s="5"/>
      <c r="AD18" s="5"/>
      <c r="AE18" s="5" t="str">
        <f>HYPERLINK("https://knigipp.ru/api/getInfo/image/5e608133-2d03-11f1-a292-00155d82e908")</f>
        <v>https://knigipp.ru/api/getInfo/image/5e608133-2d03-11f1-a292-00155d82e908</v>
      </c>
      <c r="AF18" s="22">
        <v>20</v>
      </c>
      <c r="AG18" s="5" t="s">
        <v>50</v>
      </c>
      <c r="AH18" s="5" t="s">
        <v>51</v>
      </c>
      <c r="AI18" s="5"/>
      <c r="AJ18" s="5" t="s">
        <v>52</v>
      </c>
      <c r="AK18" s="5"/>
      <c r="AL18" s="5" t="s">
        <v>53</v>
      </c>
      <c r="AM18" s="5" t="s">
        <v>54</v>
      </c>
    </row>
    <row r="19" spans="2:39" ht="12" customHeight="1" outlineLevel="2" x14ac:dyDescent="0.2">
      <c r="B19" s="33" t="s">
        <v>61</v>
      </c>
      <c r="C19" s="33"/>
      <c r="D19" s="33"/>
      <c r="E19" s="33"/>
      <c r="F19" s="33"/>
      <c r="G19" s="33"/>
    </row>
    <row r="20" spans="2:39" ht="96.2" customHeight="1" outlineLevel="3" x14ac:dyDescent="0.2">
      <c r="B20" s="4">
        <v>3</v>
      </c>
      <c r="C20" s="5" t="s">
        <v>62</v>
      </c>
      <c r="D20" s="29" t="s">
        <v>63</v>
      </c>
      <c r="E20" s="29"/>
      <c r="F20" s="29"/>
      <c r="G20" s="29"/>
      <c r="H20" s="6" t="s">
        <v>64</v>
      </c>
      <c r="I20" s="7"/>
      <c r="J20" s="8" t="s">
        <v>65</v>
      </c>
      <c r="K20" s="9"/>
      <c r="L20" s="10">
        <v>10</v>
      </c>
      <c r="M20" s="9"/>
      <c r="N20" s="9" t="s">
        <v>44</v>
      </c>
      <c r="O20" s="11"/>
      <c r="P20" s="9"/>
      <c r="Q20" s="4">
        <v>1</v>
      </c>
      <c r="R20" s="13">
        <f>797*(1-U3/100)</f>
        <v>797</v>
      </c>
      <c r="S20" s="14"/>
      <c r="T20" s="9">
        <f>R20*S20</f>
        <v>0</v>
      </c>
      <c r="U20" s="15">
        <f>0.443*S20</f>
        <v>0</v>
      </c>
      <c r="V20" s="19">
        <f>0.00088*S20</f>
        <v>0</v>
      </c>
      <c r="W20" s="17" t="s">
        <v>45</v>
      </c>
      <c r="X20" s="18" t="s">
        <v>66</v>
      </c>
      <c r="Y20" s="18" t="s">
        <v>47</v>
      </c>
      <c r="Z20" s="5"/>
      <c r="AA20" s="5" t="s">
        <v>67</v>
      </c>
      <c r="AB20" s="5" t="s">
        <v>49</v>
      </c>
      <c r="AC20" s="5"/>
      <c r="AD20" s="5"/>
      <c r="AE20" s="5" t="str">
        <f>HYPERLINK("https://knigipp.ru/api/getInfo/image/6c222666-13de-11f1-a28f-00155d82e908")</f>
        <v>https://knigipp.ru/api/getInfo/image/6c222666-13de-11f1-a28f-00155d82e908</v>
      </c>
      <c r="AF20" s="22">
        <v>20</v>
      </c>
      <c r="AG20" s="5" t="s">
        <v>50</v>
      </c>
      <c r="AH20" s="5" t="s">
        <v>51</v>
      </c>
      <c r="AI20" s="5"/>
      <c r="AJ20" s="5" t="s">
        <v>52</v>
      </c>
      <c r="AK20" s="5"/>
      <c r="AL20" s="5"/>
      <c r="AM20" s="5" t="s">
        <v>68</v>
      </c>
    </row>
    <row r="21" spans="2:39" ht="96.2" customHeight="1" outlineLevel="3" x14ac:dyDescent="0.2">
      <c r="B21" s="4">
        <v>4</v>
      </c>
      <c r="C21" s="5" t="s">
        <v>69</v>
      </c>
      <c r="D21" s="29" t="s">
        <v>70</v>
      </c>
      <c r="E21" s="29"/>
      <c r="F21" s="29"/>
      <c r="G21" s="29"/>
      <c r="H21" s="6" t="s">
        <v>71</v>
      </c>
      <c r="I21" s="7"/>
      <c r="J21" s="8" t="s">
        <v>72</v>
      </c>
      <c r="K21" s="9"/>
      <c r="L21" s="10">
        <v>10</v>
      </c>
      <c r="M21" s="9"/>
      <c r="N21" s="9" t="s">
        <v>44</v>
      </c>
      <c r="O21" s="11"/>
      <c r="P21" s="9"/>
      <c r="Q21" s="4">
        <v>1</v>
      </c>
      <c r="R21" s="13">
        <f>797*(1-U3/100)</f>
        <v>797</v>
      </c>
      <c r="S21" s="14"/>
      <c r="T21" s="9">
        <f>R21*S21</f>
        <v>0</v>
      </c>
      <c r="U21" s="15">
        <f>0.445*S21</f>
        <v>0</v>
      </c>
      <c r="V21" s="19">
        <f>0.00088*S21</f>
        <v>0</v>
      </c>
      <c r="W21" s="17" t="s">
        <v>45</v>
      </c>
      <c r="X21" s="18" t="s">
        <v>73</v>
      </c>
      <c r="Y21" s="18" t="s">
        <v>47</v>
      </c>
      <c r="Z21" s="5"/>
      <c r="AA21" s="5" t="s">
        <v>67</v>
      </c>
      <c r="AB21" s="5" t="s">
        <v>49</v>
      </c>
      <c r="AC21" s="5"/>
      <c r="AD21" s="5"/>
      <c r="AE21" s="5" t="str">
        <f>HYPERLINK("https://knigipp.ru/api/getInfo/image/9d75a45d-13de-11f1-a28f-00155d82e908")</f>
        <v>https://knigipp.ru/api/getInfo/image/9d75a45d-13de-11f1-a28f-00155d82e908</v>
      </c>
      <c r="AF21" s="22">
        <v>20</v>
      </c>
      <c r="AG21" s="5" t="s">
        <v>50</v>
      </c>
      <c r="AH21" s="5" t="s">
        <v>51</v>
      </c>
      <c r="AI21" s="5"/>
      <c r="AJ21" s="5" t="s">
        <v>52</v>
      </c>
      <c r="AK21" s="5"/>
      <c r="AL21" s="5"/>
      <c r="AM21" s="5" t="s">
        <v>68</v>
      </c>
    </row>
    <row r="22" spans="2:39" ht="15.75" customHeight="1" outlineLevel="1" x14ac:dyDescent="0.2">
      <c r="B22" s="35" t="s">
        <v>74</v>
      </c>
      <c r="C22" s="35"/>
      <c r="D22" s="35"/>
      <c r="E22" s="35"/>
      <c r="F22" s="35"/>
      <c r="G22" s="35"/>
    </row>
    <row r="23" spans="2:39" ht="12" customHeight="1" outlineLevel="2" x14ac:dyDescent="0.2">
      <c r="B23" s="33" t="s">
        <v>75</v>
      </c>
      <c r="C23" s="33"/>
      <c r="D23" s="33"/>
      <c r="E23" s="33"/>
      <c r="F23" s="33"/>
      <c r="G23" s="33"/>
    </row>
    <row r="24" spans="2:39" ht="96.2" customHeight="1" outlineLevel="3" x14ac:dyDescent="0.2">
      <c r="B24" s="4">
        <v>5</v>
      </c>
      <c r="C24" s="5" t="s">
        <v>76</v>
      </c>
      <c r="D24" s="29" t="s">
        <v>77</v>
      </c>
      <c r="E24" s="29"/>
      <c r="F24" s="29"/>
      <c r="G24" s="29"/>
      <c r="H24" s="6" t="s">
        <v>78</v>
      </c>
      <c r="I24" s="7"/>
      <c r="J24" s="8" t="s">
        <v>79</v>
      </c>
      <c r="K24" s="9"/>
      <c r="L24" s="10">
        <v>10</v>
      </c>
      <c r="M24" s="9"/>
      <c r="N24" s="9" t="s">
        <v>44</v>
      </c>
      <c r="O24" s="11"/>
      <c r="P24" s="9"/>
      <c r="Q24" s="4">
        <v>2</v>
      </c>
      <c r="R24" s="20">
        <f>1477*(1-U3/100)</f>
        <v>1477</v>
      </c>
      <c r="S24" s="14"/>
      <c r="T24" s="9">
        <f>R24*S24</f>
        <v>0</v>
      </c>
      <c r="U24" s="21">
        <f>0.55*S24</f>
        <v>0</v>
      </c>
      <c r="V24" s="19">
        <f>0.00081*S24</f>
        <v>0</v>
      </c>
      <c r="W24" s="17" t="s">
        <v>45</v>
      </c>
      <c r="X24" s="18" t="s">
        <v>80</v>
      </c>
      <c r="Y24" s="18" t="s">
        <v>47</v>
      </c>
      <c r="Z24" s="5" t="s">
        <v>81</v>
      </c>
      <c r="AA24" s="5"/>
      <c r="AB24" s="5" t="s">
        <v>49</v>
      </c>
      <c r="AC24" s="5"/>
      <c r="AD24" s="5"/>
      <c r="AE24" s="5" t="str">
        <f>HYPERLINK("https://knigipp.ru/api/getInfo/image/9504a19f-2d03-11f1-a292-00155d82e908")</f>
        <v>https://knigipp.ru/api/getInfo/image/9504a19f-2d03-11f1-a292-00155d82e908</v>
      </c>
      <c r="AF24" s="22">
        <v>160</v>
      </c>
      <c r="AG24" s="5" t="s">
        <v>82</v>
      </c>
      <c r="AH24" s="5" t="s">
        <v>83</v>
      </c>
      <c r="AI24" s="5"/>
      <c r="AJ24" s="5" t="s">
        <v>52</v>
      </c>
      <c r="AK24" s="5"/>
      <c r="AL24" s="5"/>
      <c r="AM24" s="5" t="s">
        <v>84</v>
      </c>
    </row>
    <row r="25" spans="2:39" ht="15.75" customHeight="1" outlineLevel="1" x14ac:dyDescent="0.2">
      <c r="B25" s="35" t="s">
        <v>85</v>
      </c>
      <c r="C25" s="35"/>
      <c r="D25" s="35"/>
      <c r="E25" s="35"/>
      <c r="F25" s="35"/>
      <c r="G25" s="35"/>
    </row>
    <row r="26" spans="2:39" ht="12" customHeight="1" outlineLevel="2" x14ac:dyDescent="0.2">
      <c r="B26" s="33" t="s">
        <v>86</v>
      </c>
      <c r="C26" s="33"/>
      <c r="D26" s="33"/>
      <c r="E26" s="33"/>
      <c r="F26" s="33"/>
      <c r="G26" s="33"/>
    </row>
    <row r="27" spans="2:39" ht="12" customHeight="1" outlineLevel="3" x14ac:dyDescent="0.2">
      <c r="B27" s="34" t="s">
        <v>87</v>
      </c>
      <c r="C27" s="34"/>
      <c r="D27" s="34"/>
      <c r="E27" s="34"/>
      <c r="F27" s="34"/>
      <c r="G27" s="34"/>
    </row>
    <row r="28" spans="2:39" ht="96.2" customHeight="1" outlineLevel="4" x14ac:dyDescent="0.2">
      <c r="B28" s="4">
        <v>6</v>
      </c>
      <c r="C28" s="5" t="s">
        <v>88</v>
      </c>
      <c r="D28" s="29" t="s">
        <v>89</v>
      </c>
      <c r="E28" s="29"/>
      <c r="F28" s="29"/>
      <c r="G28" s="29"/>
      <c r="H28" s="6" t="s">
        <v>90</v>
      </c>
      <c r="I28" s="7"/>
      <c r="J28" s="8" t="s">
        <v>91</v>
      </c>
      <c r="K28" s="9"/>
      <c r="L28" s="10">
        <v>30</v>
      </c>
      <c r="M28" s="9"/>
      <c r="N28" s="9" t="s">
        <v>44</v>
      </c>
      <c r="O28" s="11"/>
      <c r="P28" s="9"/>
      <c r="Q28" s="4">
        <v>14</v>
      </c>
      <c r="R28" s="13">
        <f>147*(1-U3/100)</f>
        <v>147</v>
      </c>
      <c r="S28" s="14"/>
      <c r="T28" s="9">
        <f>R28*S28</f>
        <v>0</v>
      </c>
      <c r="U28" s="15">
        <f>0.081*S28</f>
        <v>0</v>
      </c>
      <c r="V28" s="19">
        <f>0.00209*S28</f>
        <v>0</v>
      </c>
      <c r="W28" s="17" t="s">
        <v>45</v>
      </c>
      <c r="X28" s="18" t="s">
        <v>92</v>
      </c>
      <c r="Y28" s="18" t="s">
        <v>93</v>
      </c>
      <c r="Z28" s="5"/>
      <c r="AA28" s="5"/>
      <c r="AB28" s="5" t="s">
        <v>49</v>
      </c>
      <c r="AC28" s="5"/>
      <c r="AD28" s="5"/>
      <c r="AE28" s="5" t="str">
        <f>HYPERLINK("https://knigipp.ru/api/getInfo/image/84b4565e-29bf-11f1-a291-00155d82e908")</f>
        <v>https://knigipp.ru/api/getInfo/image/84b4565e-29bf-11f1-a291-00155d82e908</v>
      </c>
      <c r="AF28" s="22">
        <v>64</v>
      </c>
      <c r="AG28" s="5" t="s">
        <v>50</v>
      </c>
      <c r="AH28" s="5" t="s">
        <v>51</v>
      </c>
      <c r="AI28" s="5"/>
      <c r="AJ28" s="5" t="s">
        <v>52</v>
      </c>
      <c r="AK28" s="5"/>
      <c r="AL28" s="5"/>
      <c r="AM28" s="5" t="s">
        <v>94</v>
      </c>
    </row>
    <row r="29" spans="2:39" ht="96.2" customHeight="1" outlineLevel="4" x14ac:dyDescent="0.2">
      <c r="B29" s="4">
        <v>7</v>
      </c>
      <c r="C29" s="5" t="s">
        <v>95</v>
      </c>
      <c r="D29" s="29" t="s">
        <v>96</v>
      </c>
      <c r="E29" s="29"/>
      <c r="F29" s="29"/>
      <c r="G29" s="29"/>
      <c r="H29" s="6" t="s">
        <v>97</v>
      </c>
      <c r="I29" s="7"/>
      <c r="J29" s="8" t="s">
        <v>91</v>
      </c>
      <c r="K29" s="9"/>
      <c r="L29" s="10">
        <v>30</v>
      </c>
      <c r="M29" s="9"/>
      <c r="N29" s="9" t="s">
        <v>44</v>
      </c>
      <c r="O29" s="11"/>
      <c r="P29" s="9"/>
      <c r="Q29" s="4">
        <v>14</v>
      </c>
      <c r="R29" s="13">
        <f>147*(1-U3/100)</f>
        <v>147</v>
      </c>
      <c r="S29" s="14"/>
      <c r="T29" s="9">
        <f>R29*S29</f>
        <v>0</v>
      </c>
      <c r="U29" s="15">
        <f>0.081*S29</f>
        <v>0</v>
      </c>
      <c r="V29" s="19">
        <f>0.00014*S29</f>
        <v>0</v>
      </c>
      <c r="W29" s="17" t="s">
        <v>45</v>
      </c>
      <c r="X29" s="18" t="s">
        <v>98</v>
      </c>
      <c r="Y29" s="18" t="s">
        <v>93</v>
      </c>
      <c r="Z29" s="5"/>
      <c r="AA29" s="5"/>
      <c r="AB29" s="5" t="s">
        <v>49</v>
      </c>
      <c r="AC29" s="5"/>
      <c r="AD29" s="5"/>
      <c r="AE29" s="5" t="str">
        <f>HYPERLINK("https://knigipp.ru/api/getInfo/image/5747634f-29bf-11f1-a291-00155d82e908")</f>
        <v>https://knigipp.ru/api/getInfo/image/5747634f-29bf-11f1-a291-00155d82e908</v>
      </c>
      <c r="AF29" s="22">
        <v>64</v>
      </c>
      <c r="AG29" s="5" t="s">
        <v>50</v>
      </c>
      <c r="AH29" s="5" t="s">
        <v>51</v>
      </c>
      <c r="AI29" s="5"/>
      <c r="AJ29" s="5" t="s">
        <v>52</v>
      </c>
      <c r="AK29" s="5"/>
      <c r="AL29" s="5"/>
      <c r="AM29" s="5" t="s">
        <v>94</v>
      </c>
    </row>
    <row r="30" spans="2:39" ht="15.75" customHeight="1" outlineLevel="1" x14ac:dyDescent="0.2">
      <c r="B30" s="35" t="s">
        <v>99</v>
      </c>
      <c r="C30" s="35"/>
      <c r="D30" s="35"/>
      <c r="E30" s="35"/>
      <c r="F30" s="35"/>
      <c r="G30" s="35"/>
    </row>
    <row r="31" spans="2:39" ht="12" customHeight="1" outlineLevel="2" x14ac:dyDescent="0.2">
      <c r="B31" s="33" t="s">
        <v>100</v>
      </c>
      <c r="C31" s="33"/>
      <c r="D31" s="33"/>
      <c r="E31" s="33"/>
      <c r="F31" s="33"/>
      <c r="G31" s="33"/>
    </row>
    <row r="32" spans="2:39" ht="12" customHeight="1" outlineLevel="3" x14ac:dyDescent="0.2">
      <c r="B32" s="34" t="s">
        <v>101</v>
      </c>
      <c r="C32" s="34"/>
      <c r="D32" s="34"/>
      <c r="E32" s="34"/>
      <c r="F32" s="34"/>
      <c r="G32" s="34"/>
    </row>
    <row r="33" spans="2:39" ht="23.25" customHeight="1" outlineLevel="4" x14ac:dyDescent="0.2">
      <c r="B33" s="36" t="s">
        <v>102</v>
      </c>
      <c r="C33" s="36"/>
      <c r="D33" s="36"/>
      <c r="E33" s="36"/>
      <c r="F33" s="36"/>
      <c r="G33" s="36"/>
    </row>
    <row r="34" spans="2:39" ht="96.2" customHeight="1" outlineLevel="5" x14ac:dyDescent="0.2">
      <c r="B34" s="4">
        <v>8</v>
      </c>
      <c r="C34" s="5" t="s">
        <v>103</v>
      </c>
      <c r="D34" s="29" t="s">
        <v>104</v>
      </c>
      <c r="E34" s="29"/>
      <c r="F34" s="29"/>
      <c r="G34" s="29"/>
      <c r="H34" s="6" t="s">
        <v>105</v>
      </c>
      <c r="I34" s="7"/>
      <c r="J34" s="8"/>
      <c r="K34" s="9"/>
      <c r="L34" s="10">
        <v>20</v>
      </c>
      <c r="M34" s="9"/>
      <c r="N34" s="9" t="s">
        <v>44</v>
      </c>
      <c r="O34" s="11"/>
      <c r="P34" s="9"/>
      <c r="Q34" s="4">
        <v>4</v>
      </c>
      <c r="R34" s="13">
        <f>249*(1-U3/100)</f>
        <v>249</v>
      </c>
      <c r="S34" s="14"/>
      <c r="T34" s="9">
        <f>R34*S34</f>
        <v>0</v>
      </c>
      <c r="U34" s="15">
        <f>0.133*S34</f>
        <v>0</v>
      </c>
      <c r="V34" s="19">
        <f>0.00008*S34</f>
        <v>0</v>
      </c>
      <c r="W34" s="17" t="s">
        <v>45</v>
      </c>
      <c r="X34" s="18" t="s">
        <v>106</v>
      </c>
      <c r="Y34" s="18" t="s">
        <v>47</v>
      </c>
      <c r="Z34" s="5"/>
      <c r="AA34" s="5" t="s">
        <v>107</v>
      </c>
      <c r="AB34" s="5" t="s">
        <v>49</v>
      </c>
      <c r="AC34" s="5"/>
      <c r="AD34" s="5"/>
      <c r="AE34" s="5" t="str">
        <f>HYPERLINK("https://knigipp.ru/api/getInfo/image/f7244e89-290f-11f1-a291-00155d82e908")</f>
        <v>https://knigipp.ru/api/getInfo/image/f7244e89-290f-11f1-a291-00155d82e908</v>
      </c>
      <c r="AF34" s="22">
        <v>16</v>
      </c>
      <c r="AG34" s="5" t="s">
        <v>50</v>
      </c>
      <c r="AH34" s="5" t="s">
        <v>51</v>
      </c>
      <c r="AI34" s="5"/>
      <c r="AJ34" s="5" t="s">
        <v>52</v>
      </c>
      <c r="AK34" s="5"/>
      <c r="AL34" s="5"/>
      <c r="AM34" s="5" t="s">
        <v>108</v>
      </c>
    </row>
    <row r="35" spans="2:39" ht="96.2" customHeight="1" outlineLevel="5" x14ac:dyDescent="0.2">
      <c r="B35" s="4">
        <v>9</v>
      </c>
      <c r="C35" s="5" t="s">
        <v>109</v>
      </c>
      <c r="D35" s="29" t="s">
        <v>110</v>
      </c>
      <c r="E35" s="29"/>
      <c r="F35" s="29"/>
      <c r="G35" s="29"/>
      <c r="H35" s="6" t="s">
        <v>111</v>
      </c>
      <c r="I35" s="7"/>
      <c r="J35" s="8"/>
      <c r="K35" s="9"/>
      <c r="L35" s="10">
        <v>20</v>
      </c>
      <c r="M35" s="9"/>
      <c r="N35" s="9" t="s">
        <v>44</v>
      </c>
      <c r="O35" s="11"/>
      <c r="P35" s="9"/>
      <c r="Q35" s="4">
        <v>4</v>
      </c>
      <c r="R35" s="13">
        <f>249*(1-U3/100)</f>
        <v>249</v>
      </c>
      <c r="S35" s="14"/>
      <c r="T35" s="9">
        <f>R35*S35</f>
        <v>0</v>
      </c>
      <c r="U35" s="15">
        <f>0.132*S35</f>
        <v>0</v>
      </c>
      <c r="V35" s="19">
        <f>0.00032*S35</f>
        <v>0</v>
      </c>
      <c r="W35" s="17" t="s">
        <v>45</v>
      </c>
      <c r="X35" s="18" t="s">
        <v>112</v>
      </c>
      <c r="Y35" s="18" t="s">
        <v>47</v>
      </c>
      <c r="Z35" s="5"/>
      <c r="AA35" s="5" t="s">
        <v>107</v>
      </c>
      <c r="AB35" s="5" t="s">
        <v>49</v>
      </c>
      <c r="AC35" s="5"/>
      <c r="AD35" s="5"/>
      <c r="AE35" s="5" t="str">
        <f>HYPERLINK("https://knigipp.ru/api/getInfo/image/c9310065-290f-11f1-a291-00155d82e908")</f>
        <v>https://knigipp.ru/api/getInfo/image/c9310065-290f-11f1-a291-00155d82e908</v>
      </c>
      <c r="AF35" s="22">
        <v>16</v>
      </c>
      <c r="AG35" s="5" t="s">
        <v>50</v>
      </c>
      <c r="AH35" s="5" t="s">
        <v>51</v>
      </c>
      <c r="AI35" s="5"/>
      <c r="AJ35" s="5" t="s">
        <v>52</v>
      </c>
      <c r="AK35" s="5"/>
      <c r="AL35" s="5"/>
      <c r="AM35" s="5" t="s">
        <v>108</v>
      </c>
    </row>
    <row r="36" spans="2:39" ht="23.25" customHeight="1" outlineLevel="4" x14ac:dyDescent="0.2">
      <c r="B36" s="36" t="s">
        <v>113</v>
      </c>
      <c r="C36" s="36"/>
      <c r="D36" s="36"/>
      <c r="E36" s="36"/>
      <c r="F36" s="36"/>
      <c r="G36" s="36"/>
    </row>
    <row r="37" spans="2:39" ht="96.2" customHeight="1" outlineLevel="5" x14ac:dyDescent="0.2">
      <c r="B37" s="4">
        <v>10</v>
      </c>
      <c r="C37" s="5" t="s">
        <v>114</v>
      </c>
      <c r="D37" s="29" t="s">
        <v>115</v>
      </c>
      <c r="E37" s="29"/>
      <c r="F37" s="29"/>
      <c r="G37" s="29"/>
      <c r="H37" s="6" t="s">
        <v>116</v>
      </c>
      <c r="I37" s="7"/>
      <c r="J37" s="8" t="s">
        <v>65</v>
      </c>
      <c r="K37" s="9"/>
      <c r="L37" s="10">
        <v>30</v>
      </c>
      <c r="M37" s="9"/>
      <c r="N37" s="9" t="s">
        <v>44</v>
      </c>
      <c r="O37" s="11"/>
      <c r="P37" s="9"/>
      <c r="Q37" s="4">
        <v>3</v>
      </c>
      <c r="R37" s="13">
        <f>147*(1-U3/100)</f>
        <v>147</v>
      </c>
      <c r="S37" s="14"/>
      <c r="T37" s="9">
        <f>R37*S37</f>
        <v>0</v>
      </c>
      <c r="U37" s="21">
        <f>0.07*S37</f>
        <v>0</v>
      </c>
      <c r="V37" s="19">
        <f>0.00015*S37</f>
        <v>0</v>
      </c>
      <c r="W37" s="17" t="s">
        <v>45</v>
      </c>
      <c r="X37" s="18" t="s">
        <v>117</v>
      </c>
      <c r="Y37" s="18" t="s">
        <v>47</v>
      </c>
      <c r="Z37" s="5"/>
      <c r="AA37" s="5" t="s">
        <v>118</v>
      </c>
      <c r="AB37" s="5" t="s">
        <v>49</v>
      </c>
      <c r="AC37" s="5"/>
      <c r="AD37" s="5"/>
      <c r="AE37" s="5" t="str">
        <f>HYPERLINK("https://knigipp.ru/api/getInfo/image/517ad530-2910-11f1-a291-00155d82e908")</f>
        <v>https://knigipp.ru/api/getInfo/image/517ad530-2910-11f1-a291-00155d82e908</v>
      </c>
      <c r="AF37" s="22">
        <v>12</v>
      </c>
      <c r="AG37" s="5" t="s">
        <v>50</v>
      </c>
      <c r="AH37" s="5" t="s">
        <v>51</v>
      </c>
      <c r="AI37" s="5"/>
      <c r="AJ37" s="5" t="s">
        <v>52</v>
      </c>
      <c r="AK37" s="5"/>
      <c r="AL37" s="5"/>
      <c r="AM37" s="5" t="s">
        <v>119</v>
      </c>
    </row>
    <row r="38" spans="2:39" ht="12" customHeight="1" outlineLevel="3" x14ac:dyDescent="0.2">
      <c r="B38" s="34" t="s">
        <v>120</v>
      </c>
      <c r="C38" s="34"/>
      <c r="D38" s="34"/>
      <c r="E38" s="34"/>
      <c r="F38" s="34"/>
      <c r="G38" s="34"/>
    </row>
    <row r="39" spans="2:39" ht="96.2" customHeight="1" outlineLevel="4" x14ac:dyDescent="0.2">
      <c r="B39" s="4">
        <v>11</v>
      </c>
      <c r="C39" s="5" t="s">
        <v>121</v>
      </c>
      <c r="D39" s="29" t="s">
        <v>122</v>
      </c>
      <c r="E39" s="29"/>
      <c r="F39" s="29"/>
      <c r="G39" s="29"/>
      <c r="H39" s="6" t="s">
        <v>123</v>
      </c>
      <c r="I39" s="7"/>
      <c r="J39" s="8" t="s">
        <v>124</v>
      </c>
      <c r="K39" s="9"/>
      <c r="L39" s="10">
        <v>20</v>
      </c>
      <c r="M39" s="9"/>
      <c r="N39" s="9" t="s">
        <v>44</v>
      </c>
      <c r="O39" s="11"/>
      <c r="P39" s="9"/>
      <c r="Q39" s="4">
        <v>3</v>
      </c>
      <c r="R39" s="13">
        <f>249*(1-U3/100)</f>
        <v>249</v>
      </c>
      <c r="S39" s="14"/>
      <c r="T39" s="9">
        <f>R39*S39</f>
        <v>0</v>
      </c>
      <c r="U39" s="21">
        <f>0.09*S39</f>
        <v>0</v>
      </c>
      <c r="V39" s="19">
        <f>0.00009*S39</f>
        <v>0</v>
      </c>
      <c r="W39" s="17" t="s">
        <v>45</v>
      </c>
      <c r="X39" s="18" t="s">
        <v>125</v>
      </c>
      <c r="Y39" s="18" t="s">
        <v>47</v>
      </c>
      <c r="Z39" s="5"/>
      <c r="AA39" s="5" t="s">
        <v>126</v>
      </c>
      <c r="AB39" s="5" t="s">
        <v>127</v>
      </c>
      <c r="AC39" s="5"/>
      <c r="AD39" s="5"/>
      <c r="AE39" s="5" t="str">
        <f>HYPERLINK("https://knigipp.ru/api/getInfo/image/de87153e-13d2-11f1-a28f-00155d82e908")</f>
        <v>https://knigipp.ru/api/getInfo/image/de87153e-13d2-11f1-a28f-00155d82e908</v>
      </c>
      <c r="AF39" s="22">
        <v>48</v>
      </c>
      <c r="AG39" s="5" t="s">
        <v>128</v>
      </c>
      <c r="AH39" s="5" t="s">
        <v>129</v>
      </c>
      <c r="AI39" s="5"/>
      <c r="AJ39" s="5" t="s">
        <v>52</v>
      </c>
      <c r="AK39" s="5"/>
      <c r="AL39" s="5"/>
      <c r="AM39" s="5" t="s">
        <v>130</v>
      </c>
    </row>
    <row r="40" spans="2:39" ht="96.2" customHeight="1" outlineLevel="4" x14ac:dyDescent="0.2">
      <c r="B40" s="4">
        <v>12</v>
      </c>
      <c r="C40" s="5" t="s">
        <v>131</v>
      </c>
      <c r="D40" s="29" t="s">
        <v>132</v>
      </c>
      <c r="E40" s="29"/>
      <c r="F40" s="29"/>
      <c r="G40" s="29"/>
      <c r="H40" s="6" t="s">
        <v>133</v>
      </c>
      <c r="I40" s="7"/>
      <c r="J40" s="8" t="s">
        <v>134</v>
      </c>
      <c r="K40" s="9"/>
      <c r="L40" s="10">
        <v>20</v>
      </c>
      <c r="M40" s="9"/>
      <c r="N40" s="9" t="s">
        <v>44</v>
      </c>
      <c r="O40" s="11"/>
      <c r="P40" s="9"/>
      <c r="Q40" s="4">
        <v>3</v>
      </c>
      <c r="R40" s="13">
        <f>249*(1-U3/100)</f>
        <v>249</v>
      </c>
      <c r="S40" s="14"/>
      <c r="T40" s="9">
        <f>R40*S40</f>
        <v>0</v>
      </c>
      <c r="U40" s="15">
        <f>0.089*S40</f>
        <v>0</v>
      </c>
      <c r="V40" s="19">
        <f>0.00025*S40</f>
        <v>0</v>
      </c>
      <c r="W40" s="17" t="s">
        <v>45</v>
      </c>
      <c r="X40" s="18" t="s">
        <v>135</v>
      </c>
      <c r="Y40" s="18" t="s">
        <v>47</v>
      </c>
      <c r="Z40" s="5"/>
      <c r="AA40" s="5" t="s">
        <v>136</v>
      </c>
      <c r="AB40" s="5" t="s">
        <v>127</v>
      </c>
      <c r="AC40" s="5"/>
      <c r="AD40" s="5"/>
      <c r="AE40" s="5" t="str">
        <f>HYPERLINK("https://knigipp.ru/api/getInfo/image/23aedb7e-13d3-11f1-a28f-00155d82e908")</f>
        <v>https://knigipp.ru/api/getInfo/image/23aedb7e-13d3-11f1-a28f-00155d82e908</v>
      </c>
      <c r="AF40" s="22">
        <v>48</v>
      </c>
      <c r="AG40" s="5" t="s">
        <v>128</v>
      </c>
      <c r="AH40" s="5" t="s">
        <v>129</v>
      </c>
      <c r="AI40" s="5"/>
      <c r="AJ40" s="5" t="s">
        <v>52</v>
      </c>
      <c r="AK40" s="5"/>
      <c r="AL40" s="5"/>
      <c r="AM40" s="5" t="s">
        <v>130</v>
      </c>
    </row>
    <row r="41" spans="2:39" ht="15.75" customHeight="1" outlineLevel="1" x14ac:dyDescent="0.2">
      <c r="B41" s="35" t="s">
        <v>137</v>
      </c>
      <c r="C41" s="35"/>
      <c r="D41" s="35"/>
      <c r="E41" s="35"/>
      <c r="F41" s="35"/>
      <c r="G41" s="35"/>
    </row>
    <row r="42" spans="2:39" ht="12" customHeight="1" outlineLevel="2" x14ac:dyDescent="0.2">
      <c r="B42" s="33" t="s">
        <v>138</v>
      </c>
      <c r="C42" s="33"/>
      <c r="D42" s="33"/>
      <c r="E42" s="33"/>
      <c r="F42" s="33"/>
      <c r="G42" s="33"/>
    </row>
    <row r="43" spans="2:39" ht="96.2" customHeight="1" outlineLevel="3" x14ac:dyDescent="0.2">
      <c r="B43" s="4">
        <v>13</v>
      </c>
      <c r="C43" s="5" t="s">
        <v>139</v>
      </c>
      <c r="D43" s="29" t="s">
        <v>140</v>
      </c>
      <c r="E43" s="29"/>
      <c r="F43" s="29"/>
      <c r="G43" s="29"/>
      <c r="H43" s="6" t="s">
        <v>141</v>
      </c>
      <c r="I43" s="7"/>
      <c r="J43" s="8" t="s">
        <v>142</v>
      </c>
      <c r="K43" s="9"/>
      <c r="L43" s="10">
        <v>20</v>
      </c>
      <c r="M43" s="9"/>
      <c r="N43" s="9" t="s">
        <v>44</v>
      </c>
      <c r="O43" s="11"/>
      <c r="P43" s="9"/>
      <c r="Q43" s="4">
        <v>1</v>
      </c>
      <c r="R43" s="13">
        <f>437*(1-U3/100)</f>
        <v>437</v>
      </c>
      <c r="S43" s="14"/>
      <c r="T43" s="9">
        <f>R43*S43</f>
        <v>0</v>
      </c>
      <c r="U43" s="15">
        <f>0.245*S43</f>
        <v>0</v>
      </c>
      <c r="V43" s="19">
        <f>0.00035*S43</f>
        <v>0</v>
      </c>
      <c r="W43" s="17" t="s">
        <v>45</v>
      </c>
      <c r="X43" s="18" t="s">
        <v>143</v>
      </c>
      <c r="Y43" s="18" t="s">
        <v>47</v>
      </c>
      <c r="Z43" s="5" t="s">
        <v>144</v>
      </c>
      <c r="AA43" s="5"/>
      <c r="AB43" s="5" t="s">
        <v>49</v>
      </c>
      <c r="AC43" s="5"/>
      <c r="AD43" s="5"/>
      <c r="AE43" s="5" t="str">
        <f>HYPERLINK("https://knigipp.ru/api/getInfo/image/acbdf7d1-13d8-11f1-a28f-00155d82e908")</f>
        <v>https://knigipp.ru/api/getInfo/image/acbdf7d1-13d8-11f1-a28f-00155d82e908</v>
      </c>
      <c r="AF43" s="22">
        <v>80</v>
      </c>
      <c r="AG43" s="5" t="s">
        <v>145</v>
      </c>
      <c r="AH43" s="5" t="s">
        <v>83</v>
      </c>
      <c r="AI43" s="5"/>
      <c r="AJ43" s="5" t="s">
        <v>52</v>
      </c>
      <c r="AK43" s="5"/>
      <c r="AL43" s="5"/>
      <c r="AM43" s="5" t="s">
        <v>146</v>
      </c>
    </row>
    <row r="44" spans="2:39" ht="96.2" customHeight="1" outlineLevel="3" x14ac:dyDescent="0.2">
      <c r="B44" s="4">
        <v>14</v>
      </c>
      <c r="C44" s="5" t="s">
        <v>147</v>
      </c>
      <c r="D44" s="29" t="s">
        <v>148</v>
      </c>
      <c r="E44" s="29"/>
      <c r="F44" s="29"/>
      <c r="G44" s="29"/>
      <c r="H44" s="6" t="s">
        <v>149</v>
      </c>
      <c r="I44" s="7"/>
      <c r="J44" s="8" t="s">
        <v>150</v>
      </c>
      <c r="K44" s="9"/>
      <c r="L44" s="10">
        <v>20</v>
      </c>
      <c r="M44" s="9"/>
      <c r="N44" s="9" t="s">
        <v>44</v>
      </c>
      <c r="O44" s="11"/>
      <c r="P44" s="9"/>
      <c r="Q44" s="4">
        <v>1</v>
      </c>
      <c r="R44" s="13">
        <f>437*(1-U3/100)</f>
        <v>437</v>
      </c>
      <c r="S44" s="14"/>
      <c r="T44" s="9">
        <f>R44*S44</f>
        <v>0</v>
      </c>
      <c r="U44" s="15">
        <f>0.217*S44</f>
        <v>0</v>
      </c>
      <c r="V44" s="19">
        <f>0.00031*S44</f>
        <v>0</v>
      </c>
      <c r="W44" s="17" t="s">
        <v>45</v>
      </c>
      <c r="X44" s="18" t="s">
        <v>151</v>
      </c>
      <c r="Y44" s="18" t="s">
        <v>47</v>
      </c>
      <c r="Z44" s="5" t="s">
        <v>152</v>
      </c>
      <c r="AA44" s="5"/>
      <c r="AB44" s="5" t="s">
        <v>49</v>
      </c>
      <c r="AC44" s="5"/>
      <c r="AD44" s="5"/>
      <c r="AE44" s="5" t="str">
        <f>HYPERLINK("https://knigipp.ru/api/getInfo/image/3b654f58-2cf7-11f1-a292-00155d82e908")</f>
        <v>https://knigipp.ru/api/getInfo/image/3b654f58-2cf7-11f1-a292-00155d82e908</v>
      </c>
      <c r="AF44" s="22">
        <v>64</v>
      </c>
      <c r="AG44" s="5" t="s">
        <v>145</v>
      </c>
      <c r="AH44" s="5" t="s">
        <v>83</v>
      </c>
      <c r="AI44" s="5"/>
      <c r="AJ44" s="5" t="s">
        <v>52</v>
      </c>
      <c r="AK44" s="5"/>
      <c r="AL44" s="5"/>
      <c r="AM44" s="5" t="s">
        <v>153</v>
      </c>
    </row>
    <row r="45" spans="2:39" ht="96.2" customHeight="1" outlineLevel="3" x14ac:dyDescent="0.2">
      <c r="B45" s="4">
        <v>15</v>
      </c>
      <c r="C45" s="5" t="s">
        <v>154</v>
      </c>
      <c r="D45" s="29" t="s">
        <v>155</v>
      </c>
      <c r="E45" s="29"/>
      <c r="F45" s="29"/>
      <c r="G45" s="29"/>
      <c r="H45" s="6" t="s">
        <v>156</v>
      </c>
      <c r="I45" s="7"/>
      <c r="J45" s="8" t="s">
        <v>157</v>
      </c>
      <c r="K45" s="9"/>
      <c r="L45" s="10">
        <v>20</v>
      </c>
      <c r="M45" s="9"/>
      <c r="N45" s="9" t="s">
        <v>44</v>
      </c>
      <c r="O45" s="11"/>
      <c r="P45" s="9"/>
      <c r="Q45" s="4">
        <v>1</v>
      </c>
      <c r="R45" s="13">
        <f>437*(1-U3/100)</f>
        <v>437</v>
      </c>
      <c r="S45" s="14"/>
      <c r="T45" s="9">
        <f>R45*S45</f>
        <v>0</v>
      </c>
      <c r="U45" s="21">
        <f>0.24*S45</f>
        <v>0</v>
      </c>
      <c r="V45" s="19">
        <f>0.00035*S45</f>
        <v>0</v>
      </c>
      <c r="W45" s="17" t="s">
        <v>45</v>
      </c>
      <c r="X45" s="18" t="s">
        <v>158</v>
      </c>
      <c r="Y45" s="18" t="s">
        <v>47</v>
      </c>
      <c r="Z45" s="5" t="s">
        <v>159</v>
      </c>
      <c r="AA45" s="5"/>
      <c r="AB45" s="5" t="s">
        <v>49</v>
      </c>
      <c r="AC45" s="5"/>
      <c r="AD45" s="5"/>
      <c r="AE45" s="5" t="str">
        <f>HYPERLINK("https://knigipp.ru/api/getInfo/image/6bbeea2a-13d8-11f1-a28f-00155d82e908")</f>
        <v>https://knigipp.ru/api/getInfo/image/6bbeea2a-13d8-11f1-a28f-00155d82e908</v>
      </c>
      <c r="AF45" s="22">
        <v>80</v>
      </c>
      <c r="AG45" s="5" t="s">
        <v>145</v>
      </c>
      <c r="AH45" s="5" t="s">
        <v>83</v>
      </c>
      <c r="AI45" s="5"/>
      <c r="AJ45" s="5" t="s">
        <v>52</v>
      </c>
      <c r="AK45" s="5"/>
      <c r="AL45" s="5"/>
      <c r="AM45" s="5" t="s">
        <v>153</v>
      </c>
    </row>
    <row r="46" spans="2:39" ht="96.2" customHeight="1" outlineLevel="3" x14ac:dyDescent="0.2">
      <c r="B46" s="4">
        <v>16</v>
      </c>
      <c r="C46" s="5" t="s">
        <v>160</v>
      </c>
      <c r="D46" s="29" t="s">
        <v>161</v>
      </c>
      <c r="E46" s="29"/>
      <c r="F46" s="29"/>
      <c r="G46" s="29"/>
      <c r="H46" s="6" t="s">
        <v>162</v>
      </c>
      <c r="I46" s="7"/>
      <c r="J46" s="8" t="s">
        <v>163</v>
      </c>
      <c r="K46" s="9"/>
      <c r="L46" s="10">
        <v>20</v>
      </c>
      <c r="M46" s="9"/>
      <c r="N46" s="9" t="s">
        <v>44</v>
      </c>
      <c r="O46" s="11"/>
      <c r="P46" s="9"/>
      <c r="Q46" s="4">
        <v>2</v>
      </c>
      <c r="R46" s="13">
        <f>437*(1-U3/100)</f>
        <v>437</v>
      </c>
      <c r="S46" s="14"/>
      <c r="T46" s="9">
        <f>R46*S46</f>
        <v>0</v>
      </c>
      <c r="U46" s="15">
        <f>0.248*S46</f>
        <v>0</v>
      </c>
      <c r="V46" s="19">
        <f>0.00035*S46</f>
        <v>0</v>
      </c>
      <c r="W46" s="17" t="s">
        <v>45</v>
      </c>
      <c r="X46" s="18" t="s">
        <v>164</v>
      </c>
      <c r="Y46" s="18" t="s">
        <v>47</v>
      </c>
      <c r="Z46" s="5" t="s">
        <v>165</v>
      </c>
      <c r="AA46" s="5"/>
      <c r="AB46" s="5" t="s">
        <v>49</v>
      </c>
      <c r="AC46" s="5"/>
      <c r="AD46" s="5"/>
      <c r="AE46" s="5" t="str">
        <f>HYPERLINK("https://knigipp.ru/api/getInfo/image/775baac3-55a8-11f0-a27e-00155d82e908")</f>
        <v>https://knigipp.ru/api/getInfo/image/775baac3-55a8-11f0-a27e-00155d82e908</v>
      </c>
      <c r="AF46" s="22">
        <v>80</v>
      </c>
      <c r="AG46" s="5" t="s">
        <v>50</v>
      </c>
      <c r="AH46" s="5" t="s">
        <v>83</v>
      </c>
      <c r="AI46" s="5"/>
      <c r="AJ46" s="5" t="s">
        <v>52</v>
      </c>
      <c r="AK46" s="5"/>
      <c r="AL46" s="5"/>
      <c r="AM46" s="5" t="s">
        <v>153</v>
      </c>
    </row>
    <row r="47" spans="2:39" ht="12" customHeight="1" outlineLevel="2" x14ac:dyDescent="0.2">
      <c r="B47" s="33" t="s">
        <v>166</v>
      </c>
      <c r="C47" s="33"/>
      <c r="D47" s="33"/>
      <c r="E47" s="33"/>
      <c r="F47" s="33"/>
      <c r="G47" s="33"/>
    </row>
    <row r="48" spans="2:39" ht="96.2" customHeight="1" outlineLevel="3" x14ac:dyDescent="0.2">
      <c r="B48" s="4">
        <v>17</v>
      </c>
      <c r="C48" s="5" t="s">
        <v>167</v>
      </c>
      <c r="D48" s="29" t="s">
        <v>168</v>
      </c>
      <c r="E48" s="29"/>
      <c r="F48" s="29"/>
      <c r="G48" s="29"/>
      <c r="H48" s="6" t="s">
        <v>169</v>
      </c>
      <c r="I48" s="7"/>
      <c r="J48" s="8" t="s">
        <v>170</v>
      </c>
      <c r="K48" s="9"/>
      <c r="L48" s="10">
        <v>10</v>
      </c>
      <c r="M48" s="9"/>
      <c r="N48" s="9" t="s">
        <v>44</v>
      </c>
      <c r="O48" s="11"/>
      <c r="P48" s="9"/>
      <c r="Q48" s="4">
        <v>2</v>
      </c>
      <c r="R48" s="13">
        <f>747*(1-U3/100)</f>
        <v>747</v>
      </c>
      <c r="S48" s="14"/>
      <c r="T48" s="9">
        <f>R48*S48</f>
        <v>0</v>
      </c>
      <c r="U48" s="15">
        <f>0.414*S48</f>
        <v>0</v>
      </c>
      <c r="V48" s="16">
        <f>0.0006*S48</f>
        <v>0</v>
      </c>
      <c r="W48" s="17" t="s">
        <v>45</v>
      </c>
      <c r="X48" s="18" t="s">
        <v>171</v>
      </c>
      <c r="Y48" s="18" t="s">
        <v>93</v>
      </c>
      <c r="Z48" s="5" t="s">
        <v>172</v>
      </c>
      <c r="AA48" s="5" t="s">
        <v>173</v>
      </c>
      <c r="AB48" s="5" t="s">
        <v>174</v>
      </c>
      <c r="AC48" s="5"/>
      <c r="AD48" s="5"/>
      <c r="AE48" s="5" t="str">
        <f>HYPERLINK("https://knigipp.ru/api/getInfo/image/f82a9659-29bd-11f1-a291-00155d82e908")</f>
        <v>https://knigipp.ru/api/getInfo/image/f82a9659-29bd-11f1-a291-00155d82e908</v>
      </c>
      <c r="AF48" s="22">
        <v>304</v>
      </c>
      <c r="AG48" s="5" t="s">
        <v>175</v>
      </c>
      <c r="AH48" s="5" t="s">
        <v>83</v>
      </c>
      <c r="AI48" s="5"/>
      <c r="AJ48" s="5" t="s">
        <v>52</v>
      </c>
      <c r="AK48" s="5"/>
      <c r="AL48" s="5"/>
      <c r="AM48" s="5" t="s">
        <v>176</v>
      </c>
    </row>
    <row r="49" spans="2:39" ht="96.2" customHeight="1" outlineLevel="3" x14ac:dyDescent="0.2">
      <c r="B49" s="4">
        <v>18</v>
      </c>
      <c r="C49" s="5" t="s">
        <v>177</v>
      </c>
      <c r="D49" s="29" t="s">
        <v>178</v>
      </c>
      <c r="E49" s="29"/>
      <c r="F49" s="29"/>
      <c r="G49" s="29"/>
      <c r="H49" s="6" t="s">
        <v>179</v>
      </c>
      <c r="I49" s="7"/>
      <c r="J49" s="8" t="s">
        <v>180</v>
      </c>
      <c r="K49" s="9"/>
      <c r="L49" s="10">
        <v>10</v>
      </c>
      <c r="M49" s="9"/>
      <c r="N49" s="9" t="s">
        <v>44</v>
      </c>
      <c r="O49" s="11"/>
      <c r="P49" s="9"/>
      <c r="Q49" s="4">
        <v>2</v>
      </c>
      <c r="R49" s="13">
        <f>547*(1-U3/100)</f>
        <v>547</v>
      </c>
      <c r="S49" s="14"/>
      <c r="T49" s="9">
        <f>R49*S49</f>
        <v>0</v>
      </c>
      <c r="U49" s="15">
        <f>0.211*S49</f>
        <v>0</v>
      </c>
      <c r="V49" s="19">
        <f>0.00057*S49</f>
        <v>0</v>
      </c>
      <c r="W49" s="17" t="s">
        <v>45</v>
      </c>
      <c r="X49" s="18" t="s">
        <v>181</v>
      </c>
      <c r="Y49" s="18" t="s">
        <v>93</v>
      </c>
      <c r="Z49" s="5" t="s">
        <v>182</v>
      </c>
      <c r="AA49" s="5" t="s">
        <v>183</v>
      </c>
      <c r="AB49" s="5" t="s">
        <v>174</v>
      </c>
      <c r="AC49" s="5"/>
      <c r="AD49" s="5"/>
      <c r="AE49" s="5" t="str">
        <f>HYPERLINK("https://knigipp.ru/api/getInfo/image/ef6eefde-2cfc-11f1-a292-00155d82e908")</f>
        <v>https://knigipp.ru/api/getInfo/image/ef6eefde-2cfc-11f1-a292-00155d82e908</v>
      </c>
      <c r="AF49" s="22">
        <v>176</v>
      </c>
      <c r="AG49" s="5" t="s">
        <v>82</v>
      </c>
      <c r="AH49" s="5" t="s">
        <v>83</v>
      </c>
      <c r="AI49" s="5"/>
      <c r="AJ49" s="5" t="s">
        <v>52</v>
      </c>
      <c r="AK49" s="5"/>
      <c r="AL49" s="5"/>
      <c r="AM49" s="5" t="s">
        <v>184</v>
      </c>
    </row>
    <row r="50" spans="2:39" ht="12" customHeight="1" outlineLevel="2" x14ac:dyDescent="0.2">
      <c r="B50" s="33" t="s">
        <v>185</v>
      </c>
      <c r="C50" s="33"/>
      <c r="D50" s="33"/>
      <c r="E50" s="33"/>
      <c r="F50" s="33"/>
      <c r="G50" s="33"/>
    </row>
    <row r="51" spans="2:39" ht="96.2" customHeight="1" outlineLevel="3" x14ac:dyDescent="0.2">
      <c r="B51" s="4">
        <v>19</v>
      </c>
      <c r="C51" s="5" t="s">
        <v>186</v>
      </c>
      <c r="D51" s="29" t="s">
        <v>187</v>
      </c>
      <c r="E51" s="29"/>
      <c r="F51" s="29"/>
      <c r="G51" s="29"/>
      <c r="H51" s="6" t="s">
        <v>188</v>
      </c>
      <c r="I51" s="7"/>
      <c r="J51" s="8" t="s">
        <v>189</v>
      </c>
      <c r="K51" s="9"/>
      <c r="L51" s="10">
        <v>10</v>
      </c>
      <c r="M51" s="9"/>
      <c r="N51" s="9" t="s">
        <v>44</v>
      </c>
      <c r="O51" s="11"/>
      <c r="P51" s="9"/>
      <c r="Q51" s="4">
        <v>1</v>
      </c>
      <c r="R51" s="13">
        <f>477*(1-U3/100)</f>
        <v>477</v>
      </c>
      <c r="S51" s="14"/>
      <c r="T51" s="9">
        <f>R51*S51</f>
        <v>0</v>
      </c>
      <c r="U51" s="21">
        <f>0.55*S51</f>
        <v>0</v>
      </c>
      <c r="V51" s="19">
        <f>0.00098*S51</f>
        <v>0</v>
      </c>
      <c r="W51" s="17" t="s">
        <v>45</v>
      </c>
      <c r="X51" s="18" t="s">
        <v>190</v>
      </c>
      <c r="Y51" s="18" t="s">
        <v>47</v>
      </c>
      <c r="Z51" s="5" t="s">
        <v>191</v>
      </c>
      <c r="AA51" s="5"/>
      <c r="AB51" s="5" t="s">
        <v>49</v>
      </c>
      <c r="AC51" s="5"/>
      <c r="AD51" s="5"/>
      <c r="AE51" s="5" t="str">
        <f>HYPERLINK("https://knigipp.ru/api/getInfo/image/204b1b20-2cfd-11f1-a292-00155d82e908")</f>
        <v>https://knigipp.ru/api/getInfo/image/204b1b20-2cfd-11f1-a292-00155d82e908</v>
      </c>
      <c r="AF51" s="22">
        <v>144</v>
      </c>
      <c r="AG51" s="5" t="s">
        <v>192</v>
      </c>
      <c r="AH51" s="5" t="s">
        <v>83</v>
      </c>
      <c r="AI51" s="5"/>
      <c r="AJ51" s="5" t="s">
        <v>52</v>
      </c>
      <c r="AK51" s="5"/>
      <c r="AL51" s="5"/>
      <c r="AM51" s="5" t="s">
        <v>193</v>
      </c>
    </row>
    <row r="52" spans="2:39" ht="12" customHeight="1" outlineLevel="2" x14ac:dyDescent="0.2">
      <c r="B52" s="33" t="s">
        <v>194</v>
      </c>
      <c r="C52" s="33"/>
      <c r="D52" s="33"/>
      <c r="E52" s="33"/>
      <c r="F52" s="33"/>
      <c r="G52" s="33"/>
    </row>
    <row r="53" spans="2:39" ht="96.2" customHeight="1" outlineLevel="3" x14ac:dyDescent="0.2">
      <c r="B53" s="4">
        <v>20</v>
      </c>
      <c r="C53" s="5" t="s">
        <v>195</v>
      </c>
      <c r="D53" s="29" t="s">
        <v>196</v>
      </c>
      <c r="E53" s="29"/>
      <c r="F53" s="29"/>
      <c r="G53" s="29"/>
      <c r="H53" s="6" t="s">
        <v>197</v>
      </c>
      <c r="I53" s="7"/>
      <c r="J53" s="8" t="s">
        <v>198</v>
      </c>
      <c r="K53" s="9"/>
      <c r="L53" s="10">
        <v>10</v>
      </c>
      <c r="M53" s="9"/>
      <c r="N53" s="9" t="s">
        <v>44</v>
      </c>
      <c r="O53" s="11"/>
      <c r="P53" s="9"/>
      <c r="Q53" s="4">
        <v>1</v>
      </c>
      <c r="R53" s="13">
        <f>697*(1-U3/100)</f>
        <v>697</v>
      </c>
      <c r="S53" s="14"/>
      <c r="T53" s="9">
        <f>R53*S53</f>
        <v>0</v>
      </c>
      <c r="U53" s="15">
        <f>0.324*S53</f>
        <v>0</v>
      </c>
      <c r="V53" s="19">
        <f>0.00086*S53</f>
        <v>0</v>
      </c>
      <c r="W53" s="17" t="s">
        <v>45</v>
      </c>
      <c r="X53" s="18" t="s">
        <v>199</v>
      </c>
      <c r="Y53" s="18" t="s">
        <v>93</v>
      </c>
      <c r="Z53" s="5" t="s">
        <v>200</v>
      </c>
      <c r="AA53" s="5"/>
      <c r="AB53" s="5" t="s">
        <v>174</v>
      </c>
      <c r="AC53" s="5"/>
      <c r="AD53" s="5"/>
      <c r="AE53" s="5" t="str">
        <f>HYPERLINK("https://knigipp.ru/api/getInfo/image/305995a9-13d8-11f1-a28f-00155d82e908")</f>
        <v>https://knigipp.ru/api/getInfo/image/305995a9-13d8-11f1-a28f-00155d82e908</v>
      </c>
      <c r="AF53" s="22">
        <v>416</v>
      </c>
      <c r="AG53" s="5" t="s">
        <v>82</v>
      </c>
      <c r="AH53" s="5" t="s">
        <v>201</v>
      </c>
      <c r="AI53" s="5"/>
      <c r="AJ53" s="5" t="s">
        <v>52</v>
      </c>
      <c r="AK53" s="5"/>
      <c r="AL53" s="5"/>
      <c r="AM53" s="5" t="s">
        <v>202</v>
      </c>
    </row>
    <row r="54" spans="2:39" ht="96.2" customHeight="1" outlineLevel="3" x14ac:dyDescent="0.2">
      <c r="B54" s="4">
        <v>21</v>
      </c>
      <c r="C54" s="5" t="s">
        <v>203</v>
      </c>
      <c r="D54" s="29" t="s">
        <v>204</v>
      </c>
      <c r="E54" s="29"/>
      <c r="F54" s="29"/>
      <c r="G54" s="29"/>
      <c r="H54" s="6" t="s">
        <v>205</v>
      </c>
      <c r="I54" s="7"/>
      <c r="J54" s="8" t="s">
        <v>206</v>
      </c>
      <c r="K54" s="9"/>
      <c r="L54" s="10">
        <v>10</v>
      </c>
      <c r="M54" s="9"/>
      <c r="N54" s="9" t="s">
        <v>44</v>
      </c>
      <c r="O54" s="11"/>
      <c r="P54" s="9"/>
      <c r="Q54" s="4">
        <v>1</v>
      </c>
      <c r="R54" s="13">
        <f>797*(1-U3/100)</f>
        <v>797</v>
      </c>
      <c r="S54" s="14"/>
      <c r="T54" s="9">
        <f>R54*S54</f>
        <v>0</v>
      </c>
      <c r="U54" s="21">
        <f>0.38*S54</f>
        <v>0</v>
      </c>
      <c r="V54" s="19">
        <f>0.00104*S54</f>
        <v>0</v>
      </c>
      <c r="W54" s="17" t="s">
        <v>45</v>
      </c>
      <c r="X54" s="18" t="s">
        <v>207</v>
      </c>
      <c r="Y54" s="18" t="s">
        <v>93</v>
      </c>
      <c r="Z54" s="5" t="s">
        <v>208</v>
      </c>
      <c r="AA54" s="5"/>
      <c r="AB54" s="5" t="s">
        <v>174</v>
      </c>
      <c r="AC54" s="5"/>
      <c r="AD54" s="5"/>
      <c r="AE54" s="5" t="str">
        <f>HYPERLINK("https://knigipp.ru/api/getInfo/image/ff238c9c-13d9-11f1-a28f-00155d82e908")</f>
        <v>https://knigipp.ru/api/getInfo/image/ff238c9c-13d9-11f1-a28f-00155d82e908</v>
      </c>
      <c r="AF54" s="22">
        <v>480</v>
      </c>
      <c r="AG54" s="5" t="s">
        <v>82</v>
      </c>
      <c r="AH54" s="5" t="s">
        <v>201</v>
      </c>
      <c r="AI54" s="5"/>
      <c r="AJ54" s="5" t="s">
        <v>52</v>
      </c>
      <c r="AK54" s="5"/>
      <c r="AL54" s="5"/>
      <c r="AM54" s="5" t="s">
        <v>209</v>
      </c>
    </row>
    <row r="55" spans="2:39" ht="12" customHeight="1" outlineLevel="2" x14ac:dyDescent="0.2">
      <c r="B55" s="33" t="s">
        <v>210</v>
      </c>
      <c r="C55" s="33"/>
      <c r="D55" s="33"/>
      <c r="E55" s="33"/>
      <c r="F55" s="33"/>
      <c r="G55" s="33"/>
    </row>
    <row r="56" spans="2:39" ht="96.2" customHeight="1" outlineLevel="3" x14ac:dyDescent="0.2">
      <c r="B56" s="4">
        <v>22</v>
      </c>
      <c r="C56" s="5" t="s">
        <v>211</v>
      </c>
      <c r="D56" s="29" t="s">
        <v>212</v>
      </c>
      <c r="E56" s="29"/>
      <c r="F56" s="29"/>
      <c r="G56" s="29"/>
      <c r="H56" s="6" t="s">
        <v>213</v>
      </c>
      <c r="I56" s="7"/>
      <c r="J56" s="8" t="s">
        <v>198</v>
      </c>
      <c r="K56" s="9"/>
      <c r="L56" s="10">
        <v>10</v>
      </c>
      <c r="M56" s="9"/>
      <c r="N56" s="9" t="s">
        <v>44</v>
      </c>
      <c r="O56" s="11"/>
      <c r="P56" s="9"/>
      <c r="Q56" s="4">
        <v>1</v>
      </c>
      <c r="R56" s="13">
        <f>947*(1-U3/100)</f>
        <v>947</v>
      </c>
      <c r="S56" s="14"/>
      <c r="T56" s="9">
        <f>R56*S56</f>
        <v>0</v>
      </c>
      <c r="U56" s="21">
        <f>0.54*S56</f>
        <v>0</v>
      </c>
      <c r="V56" s="19">
        <f>0.00078*S56</f>
        <v>0</v>
      </c>
      <c r="W56" s="17" t="s">
        <v>45</v>
      </c>
      <c r="X56" s="18" t="s">
        <v>214</v>
      </c>
      <c r="Y56" s="18" t="s">
        <v>93</v>
      </c>
      <c r="Z56" s="5" t="s">
        <v>200</v>
      </c>
      <c r="AA56" s="5" t="s">
        <v>215</v>
      </c>
      <c r="AB56" s="5" t="s">
        <v>174</v>
      </c>
      <c r="AC56" s="5"/>
      <c r="AD56" s="5"/>
      <c r="AE56" s="5" t="str">
        <f>HYPERLINK("https://knigipp.ru/api/getInfo/image/7ebc4c7c-4490-11f1-a294-00155d82e908")</f>
        <v>https://knigipp.ru/api/getInfo/image/7ebc4c7c-4490-11f1-a294-00155d82e908</v>
      </c>
      <c r="AF56" s="22">
        <v>416</v>
      </c>
      <c r="AG56" s="5" t="s">
        <v>82</v>
      </c>
      <c r="AH56" s="5" t="s">
        <v>83</v>
      </c>
      <c r="AI56" s="5"/>
      <c r="AJ56" s="5" t="s">
        <v>52</v>
      </c>
      <c r="AK56" s="5"/>
      <c r="AL56" s="5"/>
      <c r="AM56" s="5" t="s">
        <v>216</v>
      </c>
    </row>
    <row r="57" spans="2:39" ht="96.2" customHeight="1" outlineLevel="3" x14ac:dyDescent="0.2">
      <c r="B57" s="4">
        <v>23</v>
      </c>
      <c r="C57" s="5" t="s">
        <v>217</v>
      </c>
      <c r="D57" s="29" t="s">
        <v>218</v>
      </c>
      <c r="E57" s="29"/>
      <c r="F57" s="29"/>
      <c r="G57" s="29"/>
      <c r="H57" s="6" t="s">
        <v>219</v>
      </c>
      <c r="I57" s="7"/>
      <c r="J57" s="8" t="s">
        <v>206</v>
      </c>
      <c r="K57" s="9"/>
      <c r="L57" s="10">
        <v>10</v>
      </c>
      <c r="M57" s="9"/>
      <c r="N57" s="9" t="s">
        <v>44</v>
      </c>
      <c r="O57" s="11"/>
      <c r="P57" s="9"/>
      <c r="Q57" s="4">
        <v>1</v>
      </c>
      <c r="R57" s="13">
        <f>947*(1-U3/100)</f>
        <v>947</v>
      </c>
      <c r="S57" s="14"/>
      <c r="T57" s="9">
        <f>R57*S57</f>
        <v>0</v>
      </c>
      <c r="U57" s="15">
        <f>0.621*S57</f>
        <v>0</v>
      </c>
      <c r="V57" s="19">
        <f>0.00078*S57</f>
        <v>0</v>
      </c>
      <c r="W57" s="17" t="s">
        <v>45</v>
      </c>
      <c r="X57" s="18" t="s">
        <v>220</v>
      </c>
      <c r="Y57" s="18" t="s">
        <v>93</v>
      </c>
      <c r="Z57" s="5" t="s">
        <v>208</v>
      </c>
      <c r="AA57" s="5" t="s">
        <v>221</v>
      </c>
      <c r="AB57" s="5" t="s">
        <v>174</v>
      </c>
      <c r="AC57" s="5"/>
      <c r="AD57" s="5"/>
      <c r="AE57" s="5" t="str">
        <f>HYPERLINK("https://knigipp.ru/api/getInfo/image/ee79416a-e558-11f0-a28c-00155d82e908")</f>
        <v>https://knigipp.ru/api/getInfo/image/ee79416a-e558-11f0-a28c-00155d82e908</v>
      </c>
      <c r="AF57" s="22">
        <v>480</v>
      </c>
      <c r="AG57" s="5" t="s">
        <v>82</v>
      </c>
      <c r="AH57" s="5" t="s">
        <v>83</v>
      </c>
      <c r="AI57" s="5"/>
      <c r="AJ57" s="5" t="s">
        <v>52</v>
      </c>
      <c r="AK57" s="5"/>
      <c r="AL57" s="5"/>
      <c r="AM57" s="5" t="s">
        <v>222</v>
      </c>
    </row>
    <row r="58" spans="2:39" ht="15.75" customHeight="1" outlineLevel="1" x14ac:dyDescent="0.2">
      <c r="B58" s="35" t="s">
        <v>223</v>
      </c>
      <c r="C58" s="35"/>
      <c r="D58" s="35"/>
      <c r="E58" s="35"/>
      <c r="F58" s="35"/>
      <c r="G58" s="35"/>
    </row>
    <row r="59" spans="2:39" ht="12" customHeight="1" outlineLevel="2" x14ac:dyDescent="0.2">
      <c r="B59" s="33" t="s">
        <v>224</v>
      </c>
      <c r="C59" s="33"/>
      <c r="D59" s="33"/>
      <c r="E59" s="33"/>
      <c r="F59" s="33"/>
      <c r="G59" s="33"/>
    </row>
    <row r="60" spans="2:39" ht="12" customHeight="1" outlineLevel="3" x14ac:dyDescent="0.2">
      <c r="B60" s="34" t="s">
        <v>225</v>
      </c>
      <c r="C60" s="34"/>
      <c r="D60" s="34"/>
      <c r="E60" s="34"/>
      <c r="F60" s="34"/>
      <c r="G60" s="34"/>
    </row>
    <row r="61" spans="2:39" ht="96.2" customHeight="1" outlineLevel="4" x14ac:dyDescent="0.2">
      <c r="B61" s="4">
        <v>24</v>
      </c>
      <c r="C61" s="5" t="s">
        <v>226</v>
      </c>
      <c r="D61" s="29" t="s">
        <v>227</v>
      </c>
      <c r="E61" s="29"/>
      <c r="F61" s="29"/>
      <c r="G61" s="29"/>
      <c r="H61" s="6" t="s">
        <v>228</v>
      </c>
      <c r="I61" s="7"/>
      <c r="J61" s="8" t="s">
        <v>229</v>
      </c>
      <c r="K61" s="9"/>
      <c r="L61" s="10">
        <v>10</v>
      </c>
      <c r="M61" s="9"/>
      <c r="N61" s="9" t="s">
        <v>44</v>
      </c>
      <c r="O61" s="11"/>
      <c r="P61" s="9"/>
      <c r="Q61" s="4">
        <v>1</v>
      </c>
      <c r="R61" s="13">
        <f>437*(1-U3/100)</f>
        <v>437</v>
      </c>
      <c r="S61" s="14"/>
      <c r="T61" s="9">
        <f>R61*S61</f>
        <v>0</v>
      </c>
      <c r="U61" s="15">
        <f>0.249*S61</f>
        <v>0</v>
      </c>
      <c r="V61" s="16">
        <f>0.0012*S61</f>
        <v>0</v>
      </c>
      <c r="W61" s="17" t="s">
        <v>45</v>
      </c>
      <c r="X61" s="18" t="s">
        <v>230</v>
      </c>
      <c r="Y61" s="18" t="s">
        <v>47</v>
      </c>
      <c r="Z61" s="5" t="s">
        <v>231</v>
      </c>
      <c r="AA61" s="5"/>
      <c r="AB61" s="5" t="s">
        <v>49</v>
      </c>
      <c r="AC61" s="5"/>
      <c r="AD61" s="5"/>
      <c r="AE61" s="5" t="str">
        <f>HYPERLINK("https://knigipp.ru/api/getInfo/image/213a80e9-2cf6-11f1-a292-00155d82e908")</f>
        <v>https://knigipp.ru/api/getInfo/image/213a80e9-2cf6-11f1-a292-00155d82e908</v>
      </c>
      <c r="AF61" s="22">
        <v>8</v>
      </c>
      <c r="AG61" s="5" t="s">
        <v>50</v>
      </c>
      <c r="AH61" s="5" t="s">
        <v>83</v>
      </c>
      <c r="AI61" s="5"/>
      <c r="AJ61" s="5" t="s">
        <v>52</v>
      </c>
      <c r="AK61" s="5"/>
      <c r="AL61" s="5"/>
      <c r="AM61" s="5" t="s">
        <v>232</v>
      </c>
    </row>
    <row r="62" spans="2:39" ht="12" customHeight="1" outlineLevel="2" x14ac:dyDescent="0.2">
      <c r="B62" s="33" t="s">
        <v>233</v>
      </c>
      <c r="C62" s="33"/>
      <c r="D62" s="33"/>
      <c r="E62" s="33"/>
      <c r="F62" s="33"/>
      <c r="G62" s="33"/>
    </row>
    <row r="63" spans="2:39" ht="12" customHeight="1" outlineLevel="3" x14ac:dyDescent="0.2">
      <c r="B63" s="34" t="s">
        <v>234</v>
      </c>
      <c r="C63" s="34"/>
      <c r="D63" s="34"/>
      <c r="E63" s="34"/>
      <c r="F63" s="34"/>
      <c r="G63" s="34"/>
    </row>
    <row r="64" spans="2:39" ht="96.2" customHeight="1" outlineLevel="4" x14ac:dyDescent="0.2">
      <c r="B64" s="4">
        <v>25</v>
      </c>
      <c r="C64" s="5" t="s">
        <v>235</v>
      </c>
      <c r="D64" s="29" t="s">
        <v>236</v>
      </c>
      <c r="E64" s="29"/>
      <c r="F64" s="29"/>
      <c r="G64" s="29"/>
      <c r="H64" s="6" t="s">
        <v>237</v>
      </c>
      <c r="I64" s="7"/>
      <c r="J64" s="8" t="s">
        <v>238</v>
      </c>
      <c r="K64" s="9"/>
      <c r="L64" s="10">
        <v>40</v>
      </c>
      <c r="M64" s="9"/>
      <c r="N64" s="9" t="s">
        <v>44</v>
      </c>
      <c r="O64" s="11"/>
      <c r="P64" s="9"/>
      <c r="Q64" s="4">
        <v>5</v>
      </c>
      <c r="R64" s="13">
        <f>127*(1-U3/100)</f>
        <v>127</v>
      </c>
      <c r="S64" s="14"/>
      <c r="T64" s="9">
        <f>R64*S64</f>
        <v>0</v>
      </c>
      <c r="U64" s="15">
        <f>0.112*S64</f>
        <v>0</v>
      </c>
      <c r="V64" s="19">
        <f>0.00014*S64</f>
        <v>0</v>
      </c>
      <c r="W64" s="17" t="s">
        <v>45</v>
      </c>
      <c r="X64" s="18" t="s">
        <v>239</v>
      </c>
      <c r="Y64" s="18" t="s">
        <v>47</v>
      </c>
      <c r="Z64" s="5" t="s">
        <v>240</v>
      </c>
      <c r="AA64" s="5"/>
      <c r="AB64" s="5" t="s">
        <v>49</v>
      </c>
      <c r="AC64" s="5"/>
      <c r="AD64" s="5"/>
      <c r="AE64" s="5" t="str">
        <f>HYPERLINK("https://knigipp.ru/api/getInfo/image/cccf5844-4791-11f1-a294-00155d82e908")</f>
        <v>https://knigipp.ru/api/getInfo/image/cccf5844-4791-11f1-a294-00155d82e908</v>
      </c>
      <c r="AF64" s="22">
        <v>10</v>
      </c>
      <c r="AG64" s="5" t="s">
        <v>50</v>
      </c>
      <c r="AH64" s="5" t="s">
        <v>241</v>
      </c>
      <c r="AI64" s="5"/>
      <c r="AJ64" s="5"/>
      <c r="AK64" s="5"/>
      <c r="AL64" s="5"/>
      <c r="AM64" s="5" t="s">
        <v>242</v>
      </c>
    </row>
    <row r="65" spans="2:39" ht="96.2" customHeight="1" outlineLevel="4" x14ac:dyDescent="0.2">
      <c r="B65" s="4">
        <v>26</v>
      </c>
      <c r="C65" s="5" t="s">
        <v>243</v>
      </c>
      <c r="D65" s="29" t="s">
        <v>244</v>
      </c>
      <c r="E65" s="29"/>
      <c r="F65" s="29"/>
      <c r="G65" s="29"/>
      <c r="H65" s="6" t="s">
        <v>245</v>
      </c>
      <c r="I65" s="7"/>
      <c r="J65" s="8" t="s">
        <v>238</v>
      </c>
      <c r="K65" s="9"/>
      <c r="L65" s="10">
        <v>40</v>
      </c>
      <c r="M65" s="9"/>
      <c r="N65" s="9" t="s">
        <v>44</v>
      </c>
      <c r="O65" s="11"/>
      <c r="P65" s="9"/>
      <c r="Q65" s="4">
        <v>5</v>
      </c>
      <c r="R65" s="13">
        <f>127*(1-U3/100)</f>
        <v>127</v>
      </c>
      <c r="S65" s="14"/>
      <c r="T65" s="9">
        <f>R65*S65</f>
        <v>0</v>
      </c>
      <c r="U65" s="15">
        <f>0.112*S65</f>
        <v>0</v>
      </c>
      <c r="V65" s="19">
        <f>0.00014*S65</f>
        <v>0</v>
      </c>
      <c r="W65" s="17" t="s">
        <v>45</v>
      </c>
      <c r="X65" s="18" t="s">
        <v>246</v>
      </c>
      <c r="Y65" s="18" t="s">
        <v>47</v>
      </c>
      <c r="Z65" s="5" t="s">
        <v>240</v>
      </c>
      <c r="AA65" s="5"/>
      <c r="AB65" s="5" t="s">
        <v>49</v>
      </c>
      <c r="AC65" s="5"/>
      <c r="AD65" s="5"/>
      <c r="AE65" s="5" t="str">
        <f>HYPERLINK("https://knigipp.ru/api/getInfo/image/fdb76874-4792-11f1-a294-00155d82e908")</f>
        <v>https://knigipp.ru/api/getInfo/image/fdb76874-4792-11f1-a294-00155d82e908</v>
      </c>
      <c r="AF65" s="22">
        <v>10</v>
      </c>
      <c r="AG65" s="5" t="s">
        <v>50</v>
      </c>
      <c r="AH65" s="5" t="s">
        <v>241</v>
      </c>
      <c r="AI65" s="5"/>
      <c r="AJ65" s="5"/>
      <c r="AK65" s="5"/>
      <c r="AL65" s="5"/>
      <c r="AM65" s="5" t="s">
        <v>242</v>
      </c>
    </row>
    <row r="66" spans="2:39" ht="96.2" customHeight="1" outlineLevel="4" x14ac:dyDescent="0.2">
      <c r="B66" s="4">
        <v>27</v>
      </c>
      <c r="C66" s="5" t="s">
        <v>247</v>
      </c>
      <c r="D66" s="29" t="s">
        <v>248</v>
      </c>
      <c r="E66" s="29"/>
      <c r="F66" s="29"/>
      <c r="G66" s="29"/>
      <c r="H66" s="6" t="s">
        <v>249</v>
      </c>
      <c r="I66" s="7"/>
      <c r="J66" s="8" t="s">
        <v>238</v>
      </c>
      <c r="K66" s="9"/>
      <c r="L66" s="10">
        <v>40</v>
      </c>
      <c r="M66" s="9"/>
      <c r="N66" s="9" t="s">
        <v>44</v>
      </c>
      <c r="O66" s="11"/>
      <c r="P66" s="9"/>
      <c r="Q66" s="4">
        <v>5</v>
      </c>
      <c r="R66" s="13">
        <f>127*(1-U3/100)</f>
        <v>127</v>
      </c>
      <c r="S66" s="14"/>
      <c r="T66" s="9">
        <f>R66*S66</f>
        <v>0</v>
      </c>
      <c r="U66" s="15">
        <f>0.112*S66</f>
        <v>0</v>
      </c>
      <c r="V66" s="19">
        <f>0.00014*S66</f>
        <v>0</v>
      </c>
      <c r="W66" s="17" t="s">
        <v>45</v>
      </c>
      <c r="X66" s="18" t="s">
        <v>250</v>
      </c>
      <c r="Y66" s="18" t="s">
        <v>47</v>
      </c>
      <c r="Z66" s="5" t="s">
        <v>240</v>
      </c>
      <c r="AA66" s="5"/>
      <c r="AB66" s="5" t="s">
        <v>49</v>
      </c>
      <c r="AC66" s="5"/>
      <c r="AD66" s="5"/>
      <c r="AE66" s="5" t="str">
        <f>HYPERLINK("https://knigipp.ru/api/getInfo/image/4efff22d-4793-11f1-a294-00155d82e908")</f>
        <v>https://knigipp.ru/api/getInfo/image/4efff22d-4793-11f1-a294-00155d82e908</v>
      </c>
      <c r="AF66" s="22">
        <v>10</v>
      </c>
      <c r="AG66" s="5" t="s">
        <v>50</v>
      </c>
      <c r="AH66" s="5" t="s">
        <v>241</v>
      </c>
      <c r="AI66" s="5"/>
      <c r="AJ66" s="5"/>
      <c r="AK66" s="5"/>
      <c r="AL66" s="5"/>
      <c r="AM66" s="5" t="s">
        <v>242</v>
      </c>
    </row>
    <row r="67" spans="2:39" ht="96.2" customHeight="1" outlineLevel="4" x14ac:dyDescent="0.2">
      <c r="B67" s="4">
        <v>28</v>
      </c>
      <c r="C67" s="5" t="s">
        <v>251</v>
      </c>
      <c r="D67" s="29" t="s">
        <v>252</v>
      </c>
      <c r="E67" s="29"/>
      <c r="F67" s="29"/>
      <c r="G67" s="29"/>
      <c r="H67" s="6" t="s">
        <v>253</v>
      </c>
      <c r="I67" s="7"/>
      <c r="J67" s="8" t="s">
        <v>238</v>
      </c>
      <c r="K67" s="9"/>
      <c r="L67" s="10">
        <v>40</v>
      </c>
      <c r="M67" s="9"/>
      <c r="N67" s="9" t="s">
        <v>44</v>
      </c>
      <c r="O67" s="11"/>
      <c r="P67" s="9"/>
      <c r="Q67" s="4">
        <v>5</v>
      </c>
      <c r="R67" s="13">
        <f>127*(1-U3/100)</f>
        <v>127</v>
      </c>
      <c r="S67" s="14"/>
      <c r="T67" s="9">
        <f>R67*S67</f>
        <v>0</v>
      </c>
      <c r="U67" s="15">
        <f>0.112*S67</f>
        <v>0</v>
      </c>
      <c r="V67" s="19">
        <f>0.00014*S67</f>
        <v>0</v>
      </c>
      <c r="W67" s="17" t="s">
        <v>45</v>
      </c>
      <c r="X67" s="18" t="s">
        <v>254</v>
      </c>
      <c r="Y67" s="18" t="s">
        <v>47</v>
      </c>
      <c r="Z67" s="5" t="s">
        <v>240</v>
      </c>
      <c r="AA67" s="5"/>
      <c r="AB67" s="5" t="s">
        <v>49</v>
      </c>
      <c r="AC67" s="5"/>
      <c r="AD67" s="5"/>
      <c r="AE67" s="5" t="str">
        <f>HYPERLINK("https://knigipp.ru/api/getInfo/image/8cd5d1f3-4793-11f1-a294-00155d82e908")</f>
        <v>https://knigipp.ru/api/getInfo/image/8cd5d1f3-4793-11f1-a294-00155d82e908</v>
      </c>
      <c r="AF67" s="22">
        <v>10</v>
      </c>
      <c r="AG67" s="5" t="s">
        <v>50</v>
      </c>
      <c r="AH67" s="5" t="s">
        <v>241</v>
      </c>
      <c r="AI67" s="5"/>
      <c r="AJ67" s="5"/>
      <c r="AK67" s="5"/>
      <c r="AL67" s="5"/>
      <c r="AM67" s="5" t="s">
        <v>242</v>
      </c>
    </row>
  </sheetData>
  <mergeCells count="103">
    <mergeCell ref="B3:C3"/>
    <mergeCell ref="D3:G3"/>
    <mergeCell ref="S3:T3"/>
    <mergeCell ref="C4:G4"/>
    <mergeCell ref="B5:C5"/>
    <mergeCell ref="D5:G5"/>
    <mergeCell ref="D6:G6"/>
    <mergeCell ref="B7:C7"/>
    <mergeCell ref="D7:G7"/>
    <mergeCell ref="B8:C8"/>
    <mergeCell ref="D8:G8"/>
    <mergeCell ref="B9:C9"/>
    <mergeCell ref="D9:G9"/>
    <mergeCell ref="D10:G10"/>
    <mergeCell ref="B14:G14"/>
    <mergeCell ref="B15:G15"/>
    <mergeCell ref="B16:G16"/>
    <mergeCell ref="D17:G17"/>
    <mergeCell ref="D18:G18"/>
    <mergeCell ref="B19:G19"/>
    <mergeCell ref="D20:G20"/>
    <mergeCell ref="D21:G21"/>
    <mergeCell ref="B22:G22"/>
    <mergeCell ref="B23:G23"/>
    <mergeCell ref="D24:G24"/>
    <mergeCell ref="B25:G25"/>
    <mergeCell ref="B26:G26"/>
    <mergeCell ref="B27:G27"/>
    <mergeCell ref="D28:G28"/>
    <mergeCell ref="D29:G29"/>
    <mergeCell ref="B30:G30"/>
    <mergeCell ref="B31:G31"/>
    <mergeCell ref="B32:G32"/>
    <mergeCell ref="B33:G33"/>
    <mergeCell ref="D34:G34"/>
    <mergeCell ref="D35:G35"/>
    <mergeCell ref="B36:G36"/>
    <mergeCell ref="D37:G37"/>
    <mergeCell ref="B38:G38"/>
    <mergeCell ref="D39:G39"/>
    <mergeCell ref="D40:G40"/>
    <mergeCell ref="B41:G41"/>
    <mergeCell ref="B42:G42"/>
    <mergeCell ref="D43:G43"/>
    <mergeCell ref="D44:G44"/>
    <mergeCell ref="D45:G45"/>
    <mergeCell ref="D46:G46"/>
    <mergeCell ref="B47:G47"/>
    <mergeCell ref="D48:G48"/>
    <mergeCell ref="D49:G49"/>
    <mergeCell ref="B50:G50"/>
    <mergeCell ref="D51:G51"/>
    <mergeCell ref="B52:G52"/>
    <mergeCell ref="D53:G53"/>
    <mergeCell ref="D54:G54"/>
    <mergeCell ref="D64:G64"/>
    <mergeCell ref="D65:G65"/>
    <mergeCell ref="D66:G66"/>
    <mergeCell ref="B55:G55"/>
    <mergeCell ref="D56:G56"/>
    <mergeCell ref="D57:G57"/>
    <mergeCell ref="B58:G58"/>
    <mergeCell ref="B59:G59"/>
    <mergeCell ref="B60:G60"/>
    <mergeCell ref="D67:G67"/>
    <mergeCell ref="B12:B13"/>
    <mergeCell ref="C12:C13"/>
    <mergeCell ref="H12:H13"/>
    <mergeCell ref="I12:I13"/>
    <mergeCell ref="J12:J13"/>
    <mergeCell ref="D12:G13"/>
    <mergeCell ref="D61:G61"/>
    <mergeCell ref="B62:G62"/>
    <mergeCell ref="B63:G6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AK12:AK13"/>
    <mergeCell ref="AL12:AL13"/>
    <mergeCell ref="AM12:AM13"/>
  </mergeCells>
  <dataValidations count="12">
    <dataValidation type="decimal" operator="equal" allowBlank="1" showErrorMessage="1" errorTitle="Не нужно менять минимальное количество для заказа:" error="минимальное количество для заказа = 2" sqref="Q17 Q18 Q24 Q46 Q48 Q49">
      <formula1>2</formula1>
    </dataValidation>
    <dataValidation type="decimal" operator="equal" allowBlank="1" showErrorMessage="1" errorTitle="Не нужно менять минимальное количество для заказа:" error="минимальное количество для заказа = 3" sqref="Q37 Q39 Q40">
      <formula1>3</formula1>
    </dataValidation>
    <dataValidation type="decimal" operator="equal" allowBlank="1" showErrorMessage="1" errorTitle="Не нужно менять минимальное количество для заказа:" error="минимальное количество для заказа = 4" sqref="Q34 Q35">
      <formula1>4</formula1>
    </dataValidation>
    <dataValidation type="decimal" operator="greaterThanOrEqual" allowBlank="1" showErrorMessage="1" errorTitle="Нельзя заказать меньше чем :" error="минимальное количество для заказа = 4" sqref="S34 S35">
      <formula1>4</formula1>
    </dataValidation>
    <dataValidation type="decimal" operator="greaterThanOrEqual" allowBlank="1" showErrorMessage="1" errorTitle="Нельзя заказать меньше чем :" error="минимальное количество для заказа = 3" sqref="S37 S39 S40">
      <formula1>3</formula1>
    </dataValidation>
    <dataValidation type="decimal" operator="greaterThanOrEqual" allowBlank="1" showErrorMessage="1" errorTitle="Нельзя заказать меньше чем :" error="минимальное количество для заказа = 2" sqref="S17 S18 S24 S46 S48 S49">
      <formula1>2</formula1>
    </dataValidation>
    <dataValidation type="decimal" operator="equal" allowBlank="1" showErrorMessage="1" errorTitle="Не нужно менять минимальное количество для заказа:" error="минимальное количество для заказа = 1" sqref="Q20 Q21 Q43 Q44 Q45 Q51 Q53 Q54 Q56 Q57 Q61">
      <formula1>1</formula1>
    </dataValidation>
    <dataValidation type="decimal" operator="greaterThanOrEqual" allowBlank="1" showErrorMessage="1" errorTitle="Нельзя заказать меньше чем :" error="минимальное количество для заказа = 1" sqref="S20 S21 S43 S44 S45 S51 S53 S54 S56 S57 S61">
      <formula1>1</formula1>
    </dataValidation>
    <dataValidation type="decimal" operator="equal" allowBlank="1" showErrorMessage="1" errorTitle="Не нужно менять минимальное количество для заказа:" error="минимальное количество для заказа = 14" sqref="Q28 Q29">
      <formula1>14</formula1>
    </dataValidation>
    <dataValidation type="decimal" operator="greaterThanOrEqual" allowBlank="1" showErrorMessage="1" errorTitle="Нельзя заказать меньше чем :" error="минимальное количество для заказа = 14" sqref="S28 S29">
      <formula1>14</formula1>
    </dataValidation>
    <dataValidation type="decimal" operator="equal" allowBlank="1" showErrorMessage="1" errorTitle="Не нужно менять минимальное количество для заказа:" error="минимальное количество для заказа = 5" sqref="Q64 Q65 Q66 Q67">
      <formula1>5</formula1>
    </dataValidation>
    <dataValidation type="decimal" operator="greaterThanOrEqual" allowBlank="1" showErrorMessage="1" errorTitle="Нельзя заказать меньше чем :" error="минимальное количество для заказа = 5" sqref="S64 S65 S66 S67">
      <formula1>5</formula1>
    </dataValidation>
  </dataValidations>
  <pageMargins left="0.39" right="0.39" top="0.39" bottom="0.39" header="0" footer="0"/>
  <pageSetup paperSize="0" fitToWidth="0" fitToHeight="0" pageOrder="overThenDown" orientation="portrait" horizontalDpi="0" verticalDpi="0" copies="0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Нагаева Марина Александровна</dc:creator>
  <cp:lastModifiedBy>Albina</cp:lastModifiedBy>
  <cp:revision>1</cp:revision>
  <cp:lastPrinted>2026-07-06T11:32:51Z</cp:lastPrinted>
  <dcterms:created xsi:type="dcterms:W3CDTF">2026-07-06T11:32:51Z</dcterms:created>
  <dcterms:modified xsi:type="dcterms:W3CDTF">2026-07-08T08:23:23Z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1049-10.2.0.5845</vt:lpwstr>
  </property>
</Properties>
</file>