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bookViews>
    <workbookView xWindow="-120" yWindow="-120" windowWidth="29040" windowHeight="16440"/>
  </bookViews>
  <sheets>
    <sheet name="Лист_1" sheetId="1" r:id="rId1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</calcChain>
</file>

<file path=xl/sharedStrings.xml><?xml version="1.0" encoding="utf-8"?>
<sst xmlns="http://schemas.openxmlformats.org/spreadsheetml/2006/main" count="0" uniqueCount="0">
  <si>
    <t xml:space="preserve">Прайс-лист  ООО  "Атберг 98"  от: </t>
  </si>
  <si>
    <t xml:space="preserve">26 октября 2026 г.</t>
  </si>
  <si>
    <t xml:space="preserve">Прайс-лист на дату выхода является официальным уведомлением о цене.</t>
  </si>
  <si>
    <t xml:space="preserve">Продажа продукции в количестве меньше типографской упаковки осуществляется по цене с учетом вашей скидки +3%.                    ВАЖНО! Колонки не удалять! Заказ указывать в желтой колонке строго в ШТУКАХ.</t>
  </si>
  <si>
    <t xml:space="preserve">Код</t>
  </si>
  <si>
    <t xml:space="preserve">ISBN</t>
  </si>
  <si>
    <t xml:space="preserve">Ссылка</t>
  </si>
  <si>
    <t xml:space="preserve">Автор</t>
  </si>
  <si>
    <t xml:space="preserve">Арт.</t>
  </si>
  <si>
    <t xml:space="preserve">Наименование товаров</t>
  </si>
  <si>
    <t xml:space="preserve">Примечание</t>
  </si>
  <si>
    <t xml:space="preserve">Кратность отгрузки</t>
  </si>
  <si>
    <t xml:space="preserve">ЗАКАЗ 
в штуках</t>
  </si>
  <si>
    <t xml:space="preserve">Стд.</t>
  </si>
  <si>
    <t xml:space="preserve">Вес пачки</t>
  </si>
  <si>
    <t xml:space="preserve">Изд-во</t>
  </si>
  <si>
    <t xml:space="preserve">Формат</t>
  </si>
  <si>
    <t xml:space="preserve">Стр.</t>
  </si>
  <si>
    <t xml:space="preserve">Обложка</t>
  </si>
  <si>
    <t xml:space="preserve">Серт.</t>
  </si>
  <si>
    <t xml:space="preserve">9785908004923</t>
  </si>
  <si>
    <t xml:space="preserve">Календари настольные перекидные на газетной бумаге (2 краски) в термопленке ПВХ на 2027 год</t>
  </si>
  <si>
    <t xml:space="preserve">Прайс</t>
  </si>
  <si>
    <t xml:space="preserve">0.113</t>
  </si>
  <si>
    <t xml:space="preserve">9785908004398</t>
  </si>
  <si>
    <t xml:space="preserve">9785908004381</t>
  </si>
  <si>
    <t xml:space="preserve">9785908004503</t>
  </si>
  <si>
    <t xml:space="preserve">9785908004282</t>
  </si>
  <si>
    <t xml:space="preserve">Календари отрывные (77*114) на 2027 год</t>
  </si>
  <si>
    <t xml:space="preserve">9785908004480</t>
  </si>
  <si>
    <t xml:space="preserve">0.167</t>
  </si>
  <si>
    <t xml:space="preserve">Книги-календари на 2027 год</t>
  </si>
  <si>
    <t xml:space="preserve">Календари настольные перекидные на офсетной бумаге (4 краски) в термопленке ПВХ на 2027 год</t>
  </si>
  <si>
    <t xml:space="preserve">9785908004954</t>
  </si>
  <si>
    <t xml:space="preserve">0.143</t>
  </si>
  <si>
    <t xml:space="preserve">9785908004008</t>
  </si>
  <si>
    <t xml:space="preserve">9785605360599</t>
  </si>
  <si>
    <t xml:space="preserve">Календари настольные перекидные на офсетной бумаге (2 краски) в термопленке ПВХ на 2027 год</t>
  </si>
  <si>
    <t xml:space="preserve">9785605360582</t>
  </si>
  <si>
    <t xml:space="preserve">0.148</t>
  </si>
  <si>
    <t xml:space="preserve">9785908004602</t>
  </si>
  <si>
    <t xml:space="preserve">9785908004978</t>
  </si>
  <si>
    <t xml:space="preserve">9785908004527</t>
  </si>
  <si>
    <t xml:space="preserve">9785908004411</t>
  </si>
  <si>
    <t xml:space="preserve">9785908004510</t>
  </si>
  <si>
    <t xml:space="preserve">9785908004299</t>
  </si>
  <si>
    <t xml:space="preserve">9785908004404</t>
  </si>
  <si>
    <t xml:space="preserve">9785908004589</t>
  </si>
  <si>
    <t xml:space="preserve">9785908004329</t>
  </si>
  <si>
    <t xml:space="preserve">9785908004541</t>
  </si>
  <si>
    <t xml:space="preserve">9785908004626</t>
  </si>
  <si>
    <t xml:space="preserve">9785908004534</t>
  </si>
  <si>
    <t xml:space="preserve">9785908004619</t>
  </si>
  <si>
    <t xml:space="preserve">9785908004305</t>
  </si>
  <si>
    <t xml:space="preserve">9785908004657</t>
  </si>
  <si>
    <t xml:space="preserve">9785908004428</t>
  </si>
  <si>
    <t xml:space="preserve">9785908004442</t>
  </si>
  <si>
    <t xml:space="preserve">9785908004350</t>
  </si>
  <si>
    <t xml:space="preserve">9785908004343</t>
  </si>
  <si>
    <t xml:space="preserve">9785908004336</t>
  </si>
  <si>
    <t xml:space="preserve">9785908004664</t>
  </si>
  <si>
    <t xml:space="preserve">Календари отрывные (77*114) на 2027 год в упаковке</t>
  </si>
  <si>
    <t xml:space="preserve">9785908004473</t>
  </si>
  <si>
    <t xml:space="preserve">9785908004565</t>
  </si>
  <si>
    <t xml:space="preserve">64</t>
  </si>
  <si>
    <t xml:space="preserve">9785908004466</t>
  </si>
  <si>
    <t xml:space="preserve">9785908004459</t>
  </si>
  <si>
    <t xml:space="preserve">9785908004671</t>
  </si>
  <si>
    <t xml:space="preserve">20</t>
  </si>
  <si>
    <t xml:space="preserve">80</t>
  </si>
  <si>
    <t xml:space="preserve">НОВИНКА</t>
  </si>
  <si>
    <t xml:space="preserve">120</t>
  </si>
  <si>
    <t xml:space="preserve">30</t>
  </si>
  <si>
    <t xml:space="preserve">Верные друзья</t>
  </si>
  <si>
    <t xml:space="preserve">50</t>
  </si>
  <si>
    <t xml:space="preserve">Котята</t>
  </si>
  <si>
    <t xml:space="preserve">Котёнок</t>
  </si>
  <si>
    <t xml:space="preserve">4.388</t>
  </si>
  <si>
    <t xml:space="preserve">Атберг 98</t>
  </si>
  <si>
    <t xml:space="preserve">мелованная бумага</t>
  </si>
  <si>
    <t xml:space="preserve">Мелованная глянцевая бумага</t>
  </si>
  <si>
    <t xml:space="preserve">9785908004947</t>
  </si>
  <si>
    <t xml:space="preserve">Мелованная бумага</t>
  </si>
  <si>
    <t xml:space="preserve">Картон мелованный</t>
  </si>
  <si>
    <t xml:space="preserve">Времена года</t>
  </si>
  <si>
    <t xml:space="preserve">ООО "Атберг 98"</t>
  </si>
  <si>
    <t xml:space="preserve">40</t>
  </si>
  <si>
    <t xml:space="preserve">УТ-203468  </t>
  </si>
  <si>
    <t xml:space="preserve">4610138649932</t>
  </si>
  <si>
    <t xml:space="preserve">0527001</t>
  </si>
  <si>
    <t xml:space="preserve">7.605</t>
  </si>
  <si>
    <t xml:space="preserve">ДИТОН</t>
  </si>
  <si>
    <t xml:space="preserve">320х480</t>
  </si>
  <si>
    <t xml:space="preserve">Картон глянцевый мелованный с УФ-лаком</t>
  </si>
  <si>
    <t xml:space="preserve">41</t>
  </si>
  <si>
    <t xml:space="preserve">0.058</t>
  </si>
  <si>
    <t xml:space="preserve">Календари перекидные настольные "Домики" мал. (100*140) на 2027 год</t>
  </si>
  <si>
    <t xml:space="preserve">УТ-203469  </t>
  </si>
  <si>
    <t xml:space="preserve">4610138649994</t>
  </si>
  <si>
    <t xml:space="preserve">0527002</t>
  </si>
  <si>
    <t xml:space="preserve">Водопады</t>
  </si>
  <si>
    <t xml:space="preserve">УТ-203470  </t>
  </si>
  <si>
    <t xml:space="preserve">4680613460031</t>
  </si>
  <si>
    <t xml:space="preserve">0527003</t>
  </si>
  <si>
    <t xml:space="preserve">Волшебное путешествие вокруг света</t>
  </si>
  <si>
    <t xml:space="preserve">УТ-203471  </t>
  </si>
  <si>
    <t xml:space="preserve">4680613460048</t>
  </si>
  <si>
    <t xml:space="preserve">0527004</t>
  </si>
  <si>
    <t xml:space="preserve">УТ-203472  </t>
  </si>
  <si>
    <t xml:space="preserve">4680613460055</t>
  </si>
  <si>
    <t xml:space="preserve">0527005</t>
  </si>
  <si>
    <t xml:space="preserve">Гармония природы</t>
  </si>
  <si>
    <t xml:space="preserve">УТ-203473  </t>
  </si>
  <si>
    <t xml:space="preserve">4680613460062</t>
  </si>
  <si>
    <t xml:space="preserve">0527006</t>
  </si>
  <si>
    <t xml:space="preserve">Год Козы</t>
  </si>
  <si>
    <t xml:space="preserve">УТ-203474  </t>
  </si>
  <si>
    <t xml:space="preserve">4680613460079</t>
  </si>
  <si>
    <t xml:space="preserve">0527007</t>
  </si>
  <si>
    <t xml:space="preserve">Год Козы. Акварель</t>
  </si>
  <si>
    <t xml:space="preserve">УТ-203475  </t>
  </si>
  <si>
    <t xml:space="preserve">4680613460086</t>
  </si>
  <si>
    <t xml:space="preserve">0527008</t>
  </si>
  <si>
    <t xml:space="preserve">Год Козы. С пословицами</t>
  </si>
  <si>
    <t xml:space="preserve">УТ-203476  </t>
  </si>
  <si>
    <t xml:space="preserve">4680613460093</t>
  </si>
  <si>
    <t xml:space="preserve">0527009</t>
  </si>
  <si>
    <t xml:space="preserve">Горный пейзаж</t>
  </si>
  <si>
    <t xml:space="preserve">УТ-203477  </t>
  </si>
  <si>
    <t xml:space="preserve">4680613460109</t>
  </si>
  <si>
    <t xml:space="preserve">0527010</t>
  </si>
  <si>
    <t xml:space="preserve">Городские пейзажи в живописи</t>
  </si>
  <si>
    <t xml:space="preserve">УТ-203478  </t>
  </si>
  <si>
    <t xml:space="preserve">4680613460116</t>
  </si>
  <si>
    <t xml:space="preserve">0527011</t>
  </si>
  <si>
    <t xml:space="preserve">Гороскоп на каждый день</t>
  </si>
  <si>
    <t xml:space="preserve">УТ-203479  </t>
  </si>
  <si>
    <t xml:space="preserve">4680613460123</t>
  </si>
  <si>
    <t xml:space="preserve">0527012</t>
  </si>
  <si>
    <t xml:space="preserve">Господь Вседержитель. Православный календарь</t>
  </si>
  <si>
    <t xml:space="preserve">УТ-203480  </t>
  </si>
  <si>
    <t xml:space="preserve">4680613460130</t>
  </si>
  <si>
    <t xml:space="preserve">0527013</t>
  </si>
  <si>
    <t xml:space="preserve">Дары леса</t>
  </si>
  <si>
    <t xml:space="preserve">УТ-203481  </t>
  </si>
  <si>
    <t xml:space="preserve">4680613460147</t>
  </si>
  <si>
    <t xml:space="preserve">0527014</t>
  </si>
  <si>
    <t xml:space="preserve">Для женщин. Лунный календарь здоровья и красоты</t>
  </si>
  <si>
    <t xml:space="preserve">УТ-203482  </t>
  </si>
  <si>
    <t xml:space="preserve">4680613460154</t>
  </si>
  <si>
    <t xml:space="preserve">0527015</t>
  </si>
  <si>
    <t xml:space="preserve">Замки мира</t>
  </si>
  <si>
    <t xml:space="preserve">УТ-203483  </t>
  </si>
  <si>
    <t xml:space="preserve">4680613460161</t>
  </si>
  <si>
    <t xml:space="preserve">0527016</t>
  </si>
  <si>
    <t xml:space="preserve">Заповедная Россия</t>
  </si>
  <si>
    <t xml:space="preserve">УТ-203484  </t>
  </si>
  <si>
    <t xml:space="preserve">4680613460178</t>
  </si>
  <si>
    <t xml:space="preserve">0527017</t>
  </si>
  <si>
    <t xml:space="preserve">Золотое кольцо России</t>
  </si>
  <si>
    <t xml:space="preserve">УТ-203486  </t>
  </si>
  <si>
    <t xml:space="preserve">4680613460208</t>
  </si>
  <si>
    <t xml:space="preserve">0527020</t>
  </si>
  <si>
    <t xml:space="preserve">Клод Моне</t>
  </si>
  <si>
    <t xml:space="preserve">УТ-203487  </t>
  </si>
  <si>
    <t xml:space="preserve">4680613460215</t>
  </si>
  <si>
    <t xml:space="preserve">0527021</t>
  </si>
  <si>
    <t xml:space="preserve">Котики в акварели</t>
  </si>
  <si>
    <t xml:space="preserve">УТ-203488  </t>
  </si>
  <si>
    <t xml:space="preserve">4680613460222</t>
  </si>
  <si>
    <t xml:space="preserve">0527022</t>
  </si>
  <si>
    <t xml:space="preserve">УТ-203489  </t>
  </si>
  <si>
    <t xml:space="preserve">4680613460239</t>
  </si>
  <si>
    <t xml:space="preserve">0527023</t>
  </si>
  <si>
    <t xml:space="preserve">Котята и щенки</t>
  </si>
  <si>
    <t xml:space="preserve">УТ-203490  </t>
  </si>
  <si>
    <t xml:space="preserve">4680613460246</t>
  </si>
  <si>
    <t xml:space="preserve">0527024</t>
  </si>
  <si>
    <t xml:space="preserve">Край озёр</t>
  </si>
  <si>
    <t xml:space="preserve">УТ-203491  </t>
  </si>
  <si>
    <t xml:space="preserve">4680613460253</t>
  </si>
  <si>
    <t xml:space="preserve">0527025</t>
  </si>
  <si>
    <t xml:space="preserve">Красивые города</t>
  </si>
  <si>
    <t xml:space="preserve">УТ-203492  </t>
  </si>
  <si>
    <t xml:space="preserve">4680613460260</t>
  </si>
  <si>
    <t xml:space="preserve">0527026</t>
  </si>
  <si>
    <t xml:space="preserve">Красивые парки</t>
  </si>
  <si>
    <t xml:space="preserve">УТ-203493  </t>
  </si>
  <si>
    <t xml:space="preserve">4680613460192</t>
  </si>
  <si>
    <t xml:space="preserve">0527019</t>
  </si>
  <si>
    <t xml:space="preserve">Кулинарное путешествие. Календарь для кухни</t>
  </si>
  <si>
    <t xml:space="preserve">УТ-203494  </t>
  </si>
  <si>
    <t xml:space="preserve">4680613460277</t>
  </si>
  <si>
    <t xml:space="preserve">0527027</t>
  </si>
  <si>
    <t xml:space="preserve">Лазурный берег</t>
  </si>
  <si>
    <t xml:space="preserve">УТ-203495  </t>
  </si>
  <si>
    <t xml:space="preserve">4680613460284</t>
  </si>
  <si>
    <t xml:space="preserve">0527028</t>
  </si>
  <si>
    <t xml:space="preserve">Лошади</t>
  </si>
  <si>
    <t xml:space="preserve">УТ-203496  </t>
  </si>
  <si>
    <t xml:space="preserve">4680613460291</t>
  </si>
  <si>
    <t xml:space="preserve">0527029</t>
  </si>
  <si>
    <t xml:space="preserve">Малыши в природе</t>
  </si>
  <si>
    <t xml:space="preserve">УТ-203497  </t>
  </si>
  <si>
    <t xml:space="preserve">4680613460307</t>
  </si>
  <si>
    <t xml:space="preserve">0527030</t>
  </si>
  <si>
    <t xml:space="preserve">Море и парусники</t>
  </si>
  <si>
    <t xml:space="preserve">УТ-203498  </t>
  </si>
  <si>
    <t xml:space="preserve">4680613460314</t>
  </si>
  <si>
    <t xml:space="preserve">0527031</t>
  </si>
  <si>
    <t xml:space="preserve">Морские зарисовки</t>
  </si>
  <si>
    <t xml:space="preserve">УТ-203499  </t>
  </si>
  <si>
    <t xml:space="preserve">4680613460321</t>
  </si>
  <si>
    <t xml:space="preserve">0527032</t>
  </si>
  <si>
    <t xml:space="preserve">Натюрморт в живописи</t>
  </si>
  <si>
    <t xml:space="preserve">УТ-203500  </t>
  </si>
  <si>
    <t xml:space="preserve">4680613460338</t>
  </si>
  <si>
    <t xml:space="preserve">0527033</t>
  </si>
  <si>
    <t xml:space="preserve">Наша дача. Лунный календарь с рецептами</t>
  </si>
  <si>
    <t xml:space="preserve">УТ-203501  </t>
  </si>
  <si>
    <t xml:space="preserve">4680613460345</t>
  </si>
  <si>
    <t xml:space="preserve">0527034</t>
  </si>
  <si>
    <t xml:space="preserve">Особенности национальной охоты</t>
  </si>
  <si>
    <t xml:space="preserve">УТ-203502  </t>
  </si>
  <si>
    <t xml:space="preserve">4680613460352</t>
  </si>
  <si>
    <t xml:space="preserve">0527035</t>
  </si>
  <si>
    <t xml:space="preserve">Особенности национальной рыбалки</t>
  </si>
  <si>
    <t xml:space="preserve">УТ-203503  </t>
  </si>
  <si>
    <t xml:space="preserve">4680613460369</t>
  </si>
  <si>
    <t xml:space="preserve">0527036</t>
  </si>
  <si>
    <t xml:space="preserve">Очарование природы</t>
  </si>
  <si>
    <t xml:space="preserve">УТ-203504  </t>
  </si>
  <si>
    <t xml:space="preserve">4680613460376</t>
  </si>
  <si>
    <t xml:space="preserve">0527037</t>
  </si>
  <si>
    <t xml:space="preserve">Пейзажи России</t>
  </si>
  <si>
    <t xml:space="preserve">УТ-203505  </t>
  </si>
  <si>
    <t xml:space="preserve">4680613460383</t>
  </si>
  <si>
    <t xml:space="preserve">0527038</t>
  </si>
  <si>
    <t xml:space="preserve">Пионы</t>
  </si>
  <si>
    <t xml:space="preserve">УТ-203506  </t>
  </si>
  <si>
    <t xml:space="preserve">4680613460017</t>
  </si>
  <si>
    <t xml:space="preserve">0527039</t>
  </si>
  <si>
    <t xml:space="preserve">Породы кошек</t>
  </si>
  <si>
    <t xml:space="preserve">УТ-203507  </t>
  </si>
  <si>
    <t xml:space="preserve">4680613460024</t>
  </si>
  <si>
    <t xml:space="preserve">0527040</t>
  </si>
  <si>
    <t xml:space="preserve">Породы собак</t>
  </si>
  <si>
    <t xml:space="preserve">УТ-203508  </t>
  </si>
  <si>
    <t xml:space="preserve">4680613460390</t>
  </si>
  <si>
    <t xml:space="preserve">0527041</t>
  </si>
  <si>
    <t xml:space="preserve">Православные святые целители. С молитвами</t>
  </si>
  <si>
    <t xml:space="preserve">УТ-203509  </t>
  </si>
  <si>
    <t xml:space="preserve">4680613460406</t>
  </si>
  <si>
    <t xml:space="preserve">0527042</t>
  </si>
  <si>
    <t xml:space="preserve">Православный календарь. Что вкушать в праздники и постные дни</t>
  </si>
  <si>
    <t xml:space="preserve">УТ-203510  </t>
  </si>
  <si>
    <t xml:space="preserve">4680613460413</t>
  </si>
  <si>
    <t xml:space="preserve">0527043</t>
  </si>
  <si>
    <t xml:space="preserve">Праздники государственные, православные, профессиональные</t>
  </si>
  <si>
    <t xml:space="preserve">УТ-203511  </t>
  </si>
  <si>
    <t xml:space="preserve">4680613460420</t>
  </si>
  <si>
    <t xml:space="preserve">0527044</t>
  </si>
  <si>
    <t xml:space="preserve">Пресвятая Богородица. Православный календарь с молитвами</t>
  </si>
  <si>
    <t xml:space="preserve">УТ-203512  </t>
  </si>
  <si>
    <t xml:space="preserve">4680613460437</t>
  </si>
  <si>
    <t xml:space="preserve">0527045</t>
  </si>
  <si>
    <t xml:space="preserve">Природа. Акварельное настроение</t>
  </si>
  <si>
    <t xml:space="preserve">УТ-203513  </t>
  </si>
  <si>
    <t xml:space="preserve">4680613460444</t>
  </si>
  <si>
    <t xml:space="preserve">0527046</t>
  </si>
  <si>
    <t xml:space="preserve">Прогулки по Европе</t>
  </si>
  <si>
    <t xml:space="preserve">УТ-203514  </t>
  </si>
  <si>
    <t xml:space="preserve">4680613460451</t>
  </si>
  <si>
    <t xml:space="preserve">0527047</t>
  </si>
  <si>
    <t xml:space="preserve">Ренуар</t>
  </si>
  <si>
    <t xml:space="preserve">УТ-203515  </t>
  </si>
  <si>
    <t xml:space="preserve">4680613460468</t>
  </si>
  <si>
    <t xml:space="preserve">0527048</t>
  </si>
  <si>
    <t xml:space="preserve">Речные пейзажи</t>
  </si>
  <si>
    <t xml:space="preserve">УТ-203516  </t>
  </si>
  <si>
    <t xml:space="preserve">4680613460475</t>
  </si>
  <si>
    <t xml:space="preserve">0527049</t>
  </si>
  <si>
    <t xml:space="preserve">Родной край</t>
  </si>
  <si>
    <t xml:space="preserve">УТ-203517  </t>
  </si>
  <si>
    <t xml:space="preserve">4680613460482</t>
  </si>
  <si>
    <t xml:space="preserve">0527050</t>
  </si>
  <si>
    <t xml:space="preserve">Русская кухня. С рецептами</t>
  </si>
  <si>
    <t xml:space="preserve">УТ-203518  </t>
  </si>
  <si>
    <t xml:space="preserve">4680613460499</t>
  </si>
  <si>
    <t xml:space="preserve">0527051</t>
  </si>
  <si>
    <t xml:space="preserve">Русский пейзаж в живописи</t>
  </si>
  <si>
    <t xml:space="preserve">УТ-203519  </t>
  </si>
  <si>
    <t xml:space="preserve">4680613460505</t>
  </si>
  <si>
    <t xml:space="preserve">0527052</t>
  </si>
  <si>
    <t xml:space="preserve">Садово-огородный лунный календарь</t>
  </si>
  <si>
    <t xml:space="preserve">УТ-203521  </t>
  </si>
  <si>
    <t xml:space="preserve">4680613460529</t>
  </si>
  <si>
    <t xml:space="preserve">0527054</t>
  </si>
  <si>
    <t xml:space="preserve">Святая блаженная Матрона московская. Православный календарь с молитвами</t>
  </si>
  <si>
    <t xml:space="preserve">УТ-203522  </t>
  </si>
  <si>
    <t xml:space="preserve">4680613460543</t>
  </si>
  <si>
    <t xml:space="preserve">0527055</t>
  </si>
  <si>
    <t xml:space="preserve">Святитель Николай Чудотворец. Православный календарь с молитвами</t>
  </si>
  <si>
    <t xml:space="preserve">УТ-203524  </t>
  </si>
  <si>
    <t xml:space="preserve">4680613460567</t>
  </si>
  <si>
    <t xml:space="preserve">0527057</t>
  </si>
  <si>
    <t xml:space="preserve">Символ года. Вид 1</t>
  </si>
  <si>
    <t xml:space="preserve">УТ-203525  </t>
  </si>
  <si>
    <t xml:space="preserve">4680613460574</t>
  </si>
  <si>
    <t xml:space="preserve">0527058</t>
  </si>
  <si>
    <t xml:space="preserve">Символ года. Вид 2</t>
  </si>
  <si>
    <t xml:space="preserve">УТ-203526  </t>
  </si>
  <si>
    <t xml:space="preserve">4680613460598</t>
  </si>
  <si>
    <t xml:space="preserve">0527060</t>
  </si>
  <si>
    <t xml:space="preserve">Цветы</t>
  </si>
  <si>
    <t xml:space="preserve">УТ-203527  </t>
  </si>
  <si>
    <t xml:space="preserve">4680613460604</t>
  </si>
  <si>
    <t xml:space="preserve">0527061</t>
  </si>
  <si>
    <t xml:space="preserve">Цветы в живописи</t>
  </si>
  <si>
    <t xml:space="preserve">УТ-203528  </t>
  </si>
  <si>
    <t xml:space="preserve">4680613460611</t>
  </si>
  <si>
    <t xml:space="preserve">0527062</t>
  </si>
  <si>
    <t xml:space="preserve">Чай. Кофе. Шоколад</t>
  </si>
  <si>
    <t xml:space="preserve">УТ-203529  </t>
  </si>
  <si>
    <t xml:space="preserve">4680613460628</t>
  </si>
  <si>
    <t xml:space="preserve">0527063</t>
  </si>
  <si>
    <t xml:space="preserve">Чудотворные и исцеляющие иконы. Православный календарь с молитвами</t>
  </si>
  <si>
    <t xml:space="preserve">УТ-203609  </t>
  </si>
  <si>
    <t xml:space="preserve">4680613461328</t>
  </si>
  <si>
    <t xml:space="preserve">0627003</t>
  </si>
  <si>
    <t xml:space="preserve">1.736</t>
  </si>
  <si>
    <t xml:space="preserve">Дитон</t>
  </si>
  <si>
    <t xml:space="preserve">165х320</t>
  </si>
  <si>
    <t xml:space="preserve">картон мелованный</t>
  </si>
  <si>
    <t xml:space="preserve">0.049</t>
  </si>
  <si>
    <t xml:space="preserve">0.014</t>
  </si>
  <si>
    <t xml:space="preserve">УТ-203610  </t>
  </si>
  <si>
    <t xml:space="preserve">4680613461335</t>
  </si>
  <si>
    <t xml:space="preserve">0627004</t>
  </si>
  <si>
    <t xml:space="preserve">Мир цветов</t>
  </si>
  <si>
    <t xml:space="preserve">УТ-203611  </t>
  </si>
  <si>
    <t xml:space="preserve">4680613461342</t>
  </si>
  <si>
    <t xml:space="preserve">0627005</t>
  </si>
  <si>
    <t xml:space="preserve">Пресвятая Богородица. Православный календарь с постами и праздниками</t>
  </si>
  <si>
    <t xml:space="preserve">УТ-203615  </t>
  </si>
  <si>
    <t xml:space="preserve">4680613461281</t>
  </si>
  <si>
    <t xml:space="preserve">0627010</t>
  </si>
  <si>
    <t xml:space="preserve">УТ-203617  </t>
  </si>
  <si>
    <t xml:space="preserve">4680613461380</t>
  </si>
  <si>
    <t xml:space="preserve">1027001</t>
  </si>
  <si>
    <t xml:space="preserve">1.968</t>
  </si>
  <si>
    <t xml:space="preserve">170х250</t>
  </si>
  <si>
    <t xml:space="preserve">0.094</t>
  </si>
  <si>
    <t xml:space="preserve">9785908004961</t>
  </si>
  <si>
    <t xml:space="preserve">УТ-203618  </t>
  </si>
  <si>
    <t xml:space="preserve">4680613461397</t>
  </si>
  <si>
    <t xml:space="preserve">1027002</t>
  </si>
  <si>
    <t xml:space="preserve">Год Козы. Вид 1</t>
  </si>
  <si>
    <t xml:space="preserve">УТ-203619  </t>
  </si>
  <si>
    <t xml:space="preserve">4680613461403</t>
  </si>
  <si>
    <t xml:space="preserve">1027003</t>
  </si>
  <si>
    <t xml:space="preserve">Год Козы. Вид 2</t>
  </si>
  <si>
    <t xml:space="preserve">УТ-203620  </t>
  </si>
  <si>
    <t xml:space="preserve">4680613461427</t>
  </si>
  <si>
    <t xml:space="preserve">1027005</t>
  </si>
  <si>
    <t xml:space="preserve">Горные пейзажи</t>
  </si>
  <si>
    <t xml:space="preserve">УТ-203621  </t>
  </si>
  <si>
    <t xml:space="preserve">4680613461434</t>
  </si>
  <si>
    <t xml:space="preserve">1027006</t>
  </si>
  <si>
    <t xml:space="preserve">Календарь для кухни. С рецептами</t>
  </si>
  <si>
    <t xml:space="preserve">УТ-203622  </t>
  </si>
  <si>
    <t xml:space="preserve">4680613461441</t>
  </si>
  <si>
    <t xml:space="preserve">1027007</t>
  </si>
  <si>
    <t xml:space="preserve">Календарь с праздниками и именинами</t>
  </si>
  <si>
    <t xml:space="preserve">УТ-203624  </t>
  </si>
  <si>
    <t xml:space="preserve">4680613461465</t>
  </si>
  <si>
    <t xml:space="preserve">1027009</t>
  </si>
  <si>
    <t xml:space="preserve">Православные святые целители</t>
  </si>
  <si>
    <t xml:space="preserve">УТ-203625  </t>
  </si>
  <si>
    <t xml:space="preserve">4680613461472</t>
  </si>
  <si>
    <t xml:space="preserve">1027010</t>
  </si>
  <si>
    <t xml:space="preserve">Православный календарь с молитвами</t>
  </si>
  <si>
    <t xml:space="preserve">УТ-203626  </t>
  </si>
  <si>
    <t xml:space="preserve">4680613461489</t>
  </si>
  <si>
    <t xml:space="preserve">1027011</t>
  </si>
  <si>
    <t xml:space="preserve">УТ-203627  </t>
  </si>
  <si>
    <t xml:space="preserve">4680613461496</t>
  </si>
  <si>
    <t xml:space="preserve">1027012</t>
  </si>
  <si>
    <t xml:space="preserve">Пресвятая Богородица. Православный календарь</t>
  </si>
  <si>
    <t xml:space="preserve">УТ-203628  </t>
  </si>
  <si>
    <t xml:space="preserve">4680613461502</t>
  </si>
  <si>
    <t xml:space="preserve">1027013</t>
  </si>
  <si>
    <t xml:space="preserve">Природа</t>
  </si>
  <si>
    <t xml:space="preserve">УТ-203629  </t>
  </si>
  <si>
    <t xml:space="preserve">4680613461519</t>
  </si>
  <si>
    <t xml:space="preserve">1027014</t>
  </si>
  <si>
    <t xml:space="preserve">УТ-203630  </t>
  </si>
  <si>
    <t xml:space="preserve">4680613461410</t>
  </si>
  <si>
    <t xml:space="preserve">1027004</t>
  </si>
  <si>
    <t xml:space="preserve">Символ года</t>
  </si>
  <si>
    <t xml:space="preserve">УТ-203592  </t>
  </si>
  <si>
    <t xml:space="preserve">4680613461137</t>
  </si>
  <si>
    <t xml:space="preserve">0427001</t>
  </si>
  <si>
    <t xml:space="preserve">2.818</t>
  </si>
  <si>
    <t xml:space="preserve">285х570</t>
  </si>
  <si>
    <t xml:space="preserve">Календари 12-листовые (285*285) настенные перекидные на скрепке на 2027 год (в европакете)</t>
  </si>
  <si>
    <t xml:space="preserve">Календари перекидные настольные "Домики" бол. (200*140) на 2027 год</t>
  </si>
  <si>
    <t xml:space="preserve">УТ-203593  </t>
  </si>
  <si>
    <t xml:space="preserve">4680613461144</t>
  </si>
  <si>
    <t xml:space="preserve">0427002</t>
  </si>
  <si>
    <t xml:space="preserve">УТ-203594  </t>
  </si>
  <si>
    <t xml:space="preserve">4680613461151</t>
  </si>
  <si>
    <t xml:space="preserve">0427003</t>
  </si>
  <si>
    <t xml:space="preserve">Для кухни. Календарь с рецептами</t>
  </si>
  <si>
    <t xml:space="preserve">УТ-203595  </t>
  </si>
  <si>
    <t xml:space="preserve">4680613461168</t>
  </si>
  <si>
    <t xml:space="preserve">0427004</t>
  </si>
  <si>
    <t xml:space="preserve">УТ-203597  </t>
  </si>
  <si>
    <t xml:space="preserve">4680613461182</t>
  </si>
  <si>
    <t xml:space="preserve">0427006</t>
  </si>
  <si>
    <t xml:space="preserve">Православный календарь. С праздниками и постными днями</t>
  </si>
  <si>
    <t xml:space="preserve">УТ-203598  </t>
  </si>
  <si>
    <t xml:space="preserve">4680613461199</t>
  </si>
  <si>
    <t xml:space="preserve">0427007</t>
  </si>
  <si>
    <t xml:space="preserve">УТ-203600  </t>
  </si>
  <si>
    <t xml:space="preserve">4680613461205</t>
  </si>
  <si>
    <t xml:space="preserve">0427008</t>
  </si>
  <si>
    <t xml:space="preserve">Сад и огород. Лунный календарь</t>
  </si>
  <si>
    <t xml:space="preserve">УТ-203599  </t>
  </si>
  <si>
    <t xml:space="preserve">4680613461212</t>
  </si>
  <si>
    <t xml:space="preserve">0427009</t>
  </si>
  <si>
    <t xml:space="preserve">Святая блаженная Матрона Московская. Православный календарь</t>
  </si>
  <si>
    <t xml:space="preserve">УТ-203575  </t>
  </si>
  <si>
    <t xml:space="preserve">4680613461267</t>
  </si>
  <si>
    <t xml:space="preserve">0227005</t>
  </si>
  <si>
    <t xml:space="preserve">Великие святые. Православный календарь</t>
  </si>
  <si>
    <t xml:space="preserve">285х285</t>
  </si>
  <si>
    <t xml:space="preserve">Глянцевая меловка</t>
  </si>
  <si>
    <t xml:space="preserve">0.229</t>
  </si>
  <si>
    <t xml:space="preserve">Календарь настольный перекидной "Домик-планер" (200х140) на 2027 год</t>
  </si>
  <si>
    <t xml:space="preserve">УТ-203576  </t>
  </si>
  <si>
    <t xml:space="preserve">4680613461229</t>
  </si>
  <si>
    <t xml:space="preserve">0227001</t>
  </si>
  <si>
    <t xml:space="preserve">УТ-203577  </t>
  </si>
  <si>
    <t xml:space="preserve">4680613461236</t>
  </si>
  <si>
    <t xml:space="preserve">0227002</t>
  </si>
  <si>
    <t xml:space="preserve">УТ-203578  </t>
  </si>
  <si>
    <t xml:space="preserve">4680613461243</t>
  </si>
  <si>
    <t xml:space="preserve">0227003</t>
  </si>
  <si>
    <t xml:space="preserve">УТ-203579  </t>
  </si>
  <si>
    <t xml:space="preserve">4680613461250</t>
  </si>
  <si>
    <t xml:space="preserve">0227004</t>
  </si>
  <si>
    <t xml:space="preserve">УТ-203580  </t>
  </si>
  <si>
    <t xml:space="preserve">4680613461298</t>
  </si>
  <si>
    <t xml:space="preserve">0227006</t>
  </si>
  <si>
    <t xml:space="preserve">Чудотворные и исцеляющие иконы. Православный календарь</t>
  </si>
  <si>
    <t xml:space="preserve">УТ-203583  </t>
  </si>
  <si>
    <t xml:space="preserve">4680613460666</t>
  </si>
  <si>
    <t xml:space="preserve">1227003</t>
  </si>
  <si>
    <t xml:space="preserve">Кофе</t>
  </si>
  <si>
    <t xml:space="preserve">25</t>
  </si>
  <si>
    <t xml:space="preserve">5.728</t>
  </si>
  <si>
    <t xml:space="preserve">340х40</t>
  </si>
  <si>
    <t xml:space="preserve">Картон мелованный с отделкой фольгой и УФ-лаком</t>
  </si>
  <si>
    <t xml:space="preserve">0.176</t>
  </si>
  <si>
    <t xml:space="preserve">0.028</t>
  </si>
  <si>
    <t xml:space="preserve">УТ-203585  </t>
  </si>
  <si>
    <t xml:space="preserve">4680613460642</t>
  </si>
  <si>
    <t xml:space="preserve">1227001</t>
  </si>
  <si>
    <t xml:space="preserve">УТ-203588  </t>
  </si>
  <si>
    <t xml:space="preserve">4680613460703</t>
  </si>
  <si>
    <t xml:space="preserve">1227007</t>
  </si>
  <si>
    <t xml:space="preserve">УТ-203409  </t>
  </si>
  <si>
    <t xml:space="preserve">4680613461014</t>
  </si>
  <si>
    <t xml:space="preserve">4127003</t>
  </si>
  <si>
    <t xml:space="preserve">«Владимирская икона Божией матери»</t>
  </si>
  <si>
    <t xml:space="preserve">310х680</t>
  </si>
  <si>
    <t xml:space="preserve">мелованный картон с УФ-лаком и золотым тиснением</t>
  </si>
  <si>
    <t xml:space="preserve">Календари квартальные (310*680) на 3-х спиралях на 2027 год (в европакете)</t>
  </si>
  <si>
    <t xml:space="preserve">Календарь на магните вырубной (110*147) на 2027 год (в европакете)</t>
  </si>
  <si>
    <t xml:space="preserve">УТ-203408  </t>
  </si>
  <si>
    <t xml:space="preserve">4680613461021</t>
  </si>
  <si>
    <t xml:space="preserve">4127002</t>
  </si>
  <si>
    <t xml:space="preserve">«Господь Вседержитель. Божия матерь. Святитель Николай чудотворец»</t>
  </si>
  <si>
    <t xml:space="preserve">УТ-203407  </t>
  </si>
  <si>
    <t xml:space="preserve">4680613461038</t>
  </si>
  <si>
    <t xml:space="preserve">4127001</t>
  </si>
  <si>
    <t xml:space="preserve">«Казанская икона Божией матери»</t>
  </si>
  <si>
    <t xml:space="preserve">УТ-203410  </t>
  </si>
  <si>
    <t xml:space="preserve">4680613461007</t>
  </si>
  <si>
    <t xml:space="preserve">4127004</t>
  </si>
  <si>
    <t xml:space="preserve">«Святитель Николай чудотворец»</t>
  </si>
  <si>
    <t xml:space="preserve">УТ-203435  </t>
  </si>
  <si>
    <t xml:space="preserve">4680613460796</t>
  </si>
  <si>
    <t xml:space="preserve">4527001</t>
  </si>
  <si>
    <t xml:space="preserve">Аромат кофе</t>
  </si>
  <si>
    <t xml:space="preserve">Картон мелованный с УФ-лаком</t>
  </si>
  <si>
    <t xml:space="preserve">0.072</t>
  </si>
  <si>
    <t xml:space="preserve">Календарь на магните отрывной с вырубкой (140*148) на 2027 год (в европакете)</t>
  </si>
  <si>
    <t xml:space="preserve">УТ-203436  </t>
  </si>
  <si>
    <t xml:space="preserve">4680613460802</t>
  </si>
  <si>
    <t xml:space="preserve">4527002</t>
  </si>
  <si>
    <t xml:space="preserve">Берёзовая роща</t>
  </si>
  <si>
    <t xml:space="preserve">УТ-203437  </t>
  </si>
  <si>
    <t xml:space="preserve">4680613460888</t>
  </si>
  <si>
    <t xml:space="preserve">4527010</t>
  </si>
  <si>
    <t xml:space="preserve">Год Козы. Вид1</t>
  </si>
  <si>
    <t xml:space="preserve">УТ-203438  </t>
  </si>
  <si>
    <t xml:space="preserve">4680613460895</t>
  </si>
  <si>
    <t xml:space="preserve">4527011</t>
  </si>
  <si>
    <t xml:space="preserve">Год Козы. Вид2</t>
  </si>
  <si>
    <t xml:space="preserve">УТ-203439  </t>
  </si>
  <si>
    <t xml:space="preserve">4680613460901</t>
  </si>
  <si>
    <t xml:space="preserve">4527012</t>
  </si>
  <si>
    <t xml:space="preserve">Год Козы. Вид3</t>
  </si>
  <si>
    <t xml:space="preserve">УТ-203440  </t>
  </si>
  <si>
    <t xml:space="preserve">4680613460918</t>
  </si>
  <si>
    <t xml:space="preserve">4527013</t>
  </si>
  <si>
    <t xml:space="preserve">Год Козы. Вид4</t>
  </si>
  <si>
    <t xml:space="preserve">УТ-203441  </t>
  </si>
  <si>
    <t xml:space="preserve">4680613460925</t>
  </si>
  <si>
    <t xml:space="preserve">4527014</t>
  </si>
  <si>
    <t xml:space="preserve">Год Козы. Вид5</t>
  </si>
  <si>
    <t xml:space="preserve">УТ-203442  </t>
  </si>
  <si>
    <t xml:space="preserve">4680613460819</t>
  </si>
  <si>
    <t xml:space="preserve">4527003</t>
  </si>
  <si>
    <t xml:space="preserve">УТ-203387  </t>
  </si>
  <si>
    <t xml:space="preserve">4610150101487</t>
  </si>
  <si>
    <t xml:space="preserve">КБ01-27</t>
  </si>
  <si>
    <t xml:space="preserve">Госсимволика</t>
  </si>
  <si>
    <t xml:space="preserve">ООО "Теремок"</t>
  </si>
  <si>
    <t xml:space="preserve">36</t>
  </si>
  <si>
    <t xml:space="preserve">Мелованный картон, полноцветная печать, УФ-лак</t>
  </si>
  <si>
    <t xml:space="preserve">УТ-203443  </t>
  </si>
  <si>
    <t xml:space="preserve">4680613460826</t>
  </si>
  <si>
    <t xml:space="preserve">4527004</t>
  </si>
  <si>
    <t xml:space="preserve">Исаакиевский собор</t>
  </si>
  <si>
    <t xml:space="preserve">УТ-203444  </t>
  </si>
  <si>
    <t xml:space="preserve">4680613460833</t>
  </si>
  <si>
    <t xml:space="preserve">4527005</t>
  </si>
  <si>
    <t xml:space="preserve">Корзина с цветами</t>
  </si>
  <si>
    <t xml:space="preserve">УТ-203445  </t>
  </si>
  <si>
    <t xml:space="preserve">4680613460840</t>
  </si>
  <si>
    <t xml:space="preserve">4527006</t>
  </si>
  <si>
    <t xml:space="preserve">УТ-203388  </t>
  </si>
  <si>
    <t xml:space="preserve">4610150101494</t>
  </si>
  <si>
    <t xml:space="preserve">КБ02-27</t>
  </si>
  <si>
    <t xml:space="preserve">УТ-203446  </t>
  </si>
  <si>
    <t xml:space="preserve">4680613460857</t>
  </si>
  <si>
    <t xml:space="preserve">4527007</t>
  </si>
  <si>
    <t xml:space="preserve">Натюрморт с фруктами</t>
  </si>
  <si>
    <t xml:space="preserve">УТ-203389  </t>
  </si>
  <si>
    <t xml:space="preserve">4610150101500</t>
  </si>
  <si>
    <t xml:space="preserve">КБ03-27</t>
  </si>
  <si>
    <t xml:space="preserve">Озеро в горах</t>
  </si>
  <si>
    <t xml:space="preserve">УТ-203447  </t>
  </si>
  <si>
    <t xml:space="preserve">4680613460864</t>
  </si>
  <si>
    <t xml:space="preserve">4527008</t>
  </si>
  <si>
    <t xml:space="preserve">Осенний пейзаж</t>
  </si>
  <si>
    <t xml:space="preserve">УТ-203448  </t>
  </si>
  <si>
    <t xml:space="preserve">4680613460970</t>
  </si>
  <si>
    <t xml:space="preserve">4527019</t>
  </si>
  <si>
    <t xml:space="preserve">Пейзаж в живописи</t>
  </si>
  <si>
    <t xml:space="preserve">УТ-203390  </t>
  </si>
  <si>
    <t xml:space="preserve">4610150101517</t>
  </si>
  <si>
    <t xml:space="preserve">КБ04-27</t>
  </si>
  <si>
    <t xml:space="preserve">Подсолнухи</t>
  </si>
  <si>
    <t xml:space="preserve">УТ-203449  </t>
  </si>
  <si>
    <t xml:space="preserve">4680613460871</t>
  </si>
  <si>
    <t xml:space="preserve">4527009</t>
  </si>
  <si>
    <t xml:space="preserve">УТ-203392  </t>
  </si>
  <si>
    <t xml:space="preserve">4610150101531</t>
  </si>
  <si>
    <t xml:space="preserve">КБ06-27</t>
  </si>
  <si>
    <t xml:space="preserve">Ромашки</t>
  </si>
  <si>
    <t xml:space="preserve">УТ-203431  </t>
  </si>
  <si>
    <t xml:space="preserve">4610150101562</t>
  </si>
  <si>
    <t xml:space="preserve">КБ09-27</t>
  </si>
  <si>
    <t xml:space="preserve">УТ-203450  </t>
  </si>
  <si>
    <t xml:space="preserve">4680613460932</t>
  </si>
  <si>
    <t xml:space="preserve">4527015</t>
  </si>
  <si>
    <t xml:space="preserve">Символ года. Вид2</t>
  </si>
  <si>
    <t xml:space="preserve">УТ-203451  </t>
  </si>
  <si>
    <t xml:space="preserve">4680613460949</t>
  </si>
  <si>
    <t xml:space="preserve">4527016</t>
  </si>
  <si>
    <t xml:space="preserve">Символ года. Вид3</t>
  </si>
  <si>
    <t xml:space="preserve">УТ-203452  </t>
  </si>
  <si>
    <t xml:space="preserve">4680613460956</t>
  </si>
  <si>
    <t xml:space="preserve">4527017</t>
  </si>
  <si>
    <t xml:space="preserve">Символ года. Вид4</t>
  </si>
  <si>
    <t xml:space="preserve">УТ-203453  </t>
  </si>
  <si>
    <t xml:space="preserve">4680613460963</t>
  </si>
  <si>
    <t xml:space="preserve">4527018</t>
  </si>
  <si>
    <t xml:space="preserve">Символ года. Вид5</t>
  </si>
  <si>
    <t xml:space="preserve">УТ-203393  </t>
  </si>
  <si>
    <t xml:space="preserve">4610150101548</t>
  </si>
  <si>
    <t xml:space="preserve">КБ07-27</t>
  </si>
  <si>
    <t xml:space="preserve">Солнечный водопад</t>
  </si>
  <si>
    <t xml:space="preserve">УТ-203394  </t>
  </si>
  <si>
    <t xml:space="preserve">4610150101555</t>
  </si>
  <si>
    <t xml:space="preserve">КБ08-27</t>
  </si>
  <si>
    <t xml:space="preserve">Тихая бухта</t>
  </si>
  <si>
    <t xml:space="preserve">УТ-203454  </t>
  </si>
  <si>
    <t xml:space="preserve">4680613460987</t>
  </si>
  <si>
    <t xml:space="preserve">4527020</t>
  </si>
  <si>
    <t xml:space="preserve">Три щенка</t>
  </si>
  <si>
    <t xml:space="preserve">УТ-203433  </t>
  </si>
  <si>
    <t xml:space="preserve">4610150101579</t>
  </si>
  <si>
    <t xml:space="preserve">КБ10-27</t>
  </si>
  <si>
    <t xml:space="preserve">Цветочная фантазия</t>
  </si>
  <si>
    <t xml:space="preserve">УТ-203642  </t>
  </si>
  <si>
    <t xml:space="preserve">4610150101586</t>
  </si>
  <si>
    <t xml:space="preserve">КМ01-27</t>
  </si>
  <si>
    <t xml:space="preserve">Анютины глазки</t>
  </si>
  <si>
    <t xml:space="preserve">2.158</t>
  </si>
  <si>
    <t xml:space="preserve">195х465</t>
  </si>
  <si>
    <t xml:space="preserve">0.025</t>
  </si>
  <si>
    <t xml:space="preserve">Календари на магните отрывные (96*135) на 2027 год (в европакете)</t>
  </si>
  <si>
    <t xml:space="preserve">УТ-203643  </t>
  </si>
  <si>
    <t xml:space="preserve">4610150101593</t>
  </si>
  <si>
    <t xml:space="preserve">КМ02-27</t>
  </si>
  <si>
    <t xml:space="preserve">УТ-203644  </t>
  </si>
  <si>
    <t xml:space="preserve">4610150101609</t>
  </si>
  <si>
    <t xml:space="preserve">КМ03-27</t>
  </si>
  <si>
    <t xml:space="preserve">УТ-203645  </t>
  </si>
  <si>
    <t xml:space="preserve">4610150101623</t>
  </si>
  <si>
    <t xml:space="preserve">КМ04-27</t>
  </si>
  <si>
    <t xml:space="preserve">Год Козы. Вид 3</t>
  </si>
  <si>
    <t xml:space="preserve">УТ-203646  </t>
  </si>
  <si>
    <t xml:space="preserve">4610150101630</t>
  </si>
  <si>
    <t xml:space="preserve">КМ05-27</t>
  </si>
  <si>
    <t xml:space="preserve">Голубая бухта</t>
  </si>
  <si>
    <t xml:space="preserve">УТ-203647  </t>
  </si>
  <si>
    <t xml:space="preserve">4610150101647</t>
  </si>
  <si>
    <t xml:space="preserve">КМ06-27</t>
  </si>
  <si>
    <t xml:space="preserve">Государственная символика</t>
  </si>
  <si>
    <t xml:space="preserve">УТ-203648  </t>
  </si>
  <si>
    <t xml:space="preserve">4610150101654</t>
  </si>
  <si>
    <t xml:space="preserve">КМ07-27</t>
  </si>
  <si>
    <t xml:space="preserve">Краски осени</t>
  </si>
  <si>
    <t xml:space="preserve">УТ-203649  </t>
  </si>
  <si>
    <t xml:space="preserve">4610150101661</t>
  </si>
  <si>
    <t xml:space="preserve">КМ08-27</t>
  </si>
  <si>
    <t xml:space="preserve">Летний пейзаж с рекой</t>
  </si>
  <si>
    <t xml:space="preserve">УТ-203650  </t>
  </si>
  <si>
    <t xml:space="preserve">4610150101678</t>
  </si>
  <si>
    <t xml:space="preserve">КМ09-27</t>
  </si>
  <si>
    <t xml:space="preserve">Лето в горах</t>
  </si>
  <si>
    <t xml:space="preserve">УТ-203651  </t>
  </si>
  <si>
    <t xml:space="preserve">4610150101685</t>
  </si>
  <si>
    <t xml:space="preserve">КМ10-27</t>
  </si>
  <si>
    <t xml:space="preserve">Милый котёнок</t>
  </si>
  <si>
    <t xml:space="preserve">УТ-203652  </t>
  </si>
  <si>
    <t xml:space="preserve">4610150101692</t>
  </si>
  <si>
    <t xml:space="preserve">КМ11-27</t>
  </si>
  <si>
    <t xml:space="preserve">Морской пейзаж в живописи</t>
  </si>
  <si>
    <t xml:space="preserve">УТ-203653  </t>
  </si>
  <si>
    <t xml:space="preserve">4610150101708</t>
  </si>
  <si>
    <t xml:space="preserve">КМ12-27</t>
  </si>
  <si>
    <t xml:space="preserve">Родные просторы</t>
  </si>
  <si>
    <t xml:space="preserve">УТ-203655  </t>
  </si>
  <si>
    <t xml:space="preserve">4610150101739</t>
  </si>
  <si>
    <t xml:space="preserve">КМ14-27</t>
  </si>
  <si>
    <t xml:space="preserve">Спелая вишня</t>
  </si>
  <si>
    <t xml:space="preserve">УТ-203656  </t>
  </si>
  <si>
    <t xml:space="preserve">4610150101746</t>
  </si>
  <si>
    <t xml:space="preserve">КМ15-27</t>
  </si>
  <si>
    <t xml:space="preserve">Ягодная фантазия</t>
  </si>
  <si>
    <t xml:space="preserve">УТ-203531  </t>
  </si>
  <si>
    <t xml:space="preserve">4680613460536</t>
  </si>
  <si>
    <t xml:space="preserve">1127001</t>
  </si>
  <si>
    <t xml:space="preserve">1.266</t>
  </si>
  <si>
    <t xml:space="preserve">ООО "ДИТОН"</t>
  </si>
  <si>
    <t xml:space="preserve">96х135 мм</t>
  </si>
  <si>
    <t xml:space="preserve">Мелованная бумага глянцевая</t>
  </si>
  <si>
    <t xml:space="preserve">0.030</t>
  </si>
  <si>
    <t xml:space="preserve">Календари квартальные (195*465) на 3-х спиралях на 2027 год (в европакете)</t>
  </si>
  <si>
    <t xml:space="preserve">УТ-203536  </t>
  </si>
  <si>
    <t xml:space="preserve">4680613460758</t>
  </si>
  <si>
    <t xml:space="preserve">1127006</t>
  </si>
  <si>
    <t xml:space="preserve">УТ-203537  </t>
  </si>
  <si>
    <t xml:space="preserve">4680613460765</t>
  </si>
  <si>
    <t xml:space="preserve">1127007</t>
  </si>
  <si>
    <t xml:space="preserve">Святая блаженная Матрона Московская</t>
  </si>
  <si>
    <t xml:space="preserve">УТ-203539  </t>
  </si>
  <si>
    <t xml:space="preserve">4680613460789</t>
  </si>
  <si>
    <t xml:space="preserve">1127009</t>
  </si>
  <si>
    <t xml:space="preserve">УТ-203569  </t>
  </si>
  <si>
    <t xml:space="preserve">4680613461083</t>
  </si>
  <si>
    <t xml:space="preserve">3627005</t>
  </si>
  <si>
    <t xml:space="preserve">1.502</t>
  </si>
  <si>
    <t xml:space="preserve">140х148</t>
  </si>
  <si>
    <t xml:space="preserve">0.029</t>
  </si>
  <si>
    <t xml:space="preserve">Календари квартальные с тиснением золотом (310*680) на 3-х спиралях на 2027 год (в европакете)</t>
  </si>
  <si>
    <t xml:space="preserve">УТ-203570  </t>
  </si>
  <si>
    <t xml:space="preserve">4680613461045</t>
  </si>
  <si>
    <t xml:space="preserve">3627001</t>
  </si>
  <si>
    <t xml:space="preserve">Для кухни</t>
  </si>
  <si>
    <t xml:space="preserve">УТ-203571  </t>
  </si>
  <si>
    <t xml:space="preserve">4680613461052</t>
  </si>
  <si>
    <t xml:space="preserve">3627002</t>
  </si>
  <si>
    <t xml:space="preserve">Православный календарь</t>
  </si>
  <si>
    <t xml:space="preserve">УТ-203572  </t>
  </si>
  <si>
    <t xml:space="preserve">4680613461069</t>
  </si>
  <si>
    <t xml:space="preserve">3627003</t>
  </si>
  <si>
    <t xml:space="preserve">Сад и огород</t>
  </si>
  <si>
    <t xml:space="preserve">УТ-203573  </t>
  </si>
  <si>
    <t xml:space="preserve">4680613461090</t>
  </si>
  <si>
    <t xml:space="preserve">3627006</t>
  </si>
  <si>
    <t xml:space="preserve">УТ-203633  </t>
  </si>
  <si>
    <t xml:space="preserve">4680613461809</t>
  </si>
  <si>
    <t xml:space="preserve">3527002</t>
  </si>
  <si>
    <t xml:space="preserve">Год козы. Вид 2</t>
  </si>
  <si>
    <t xml:space="preserve">1.428</t>
  </si>
  <si>
    <t xml:space="preserve">112*158</t>
  </si>
  <si>
    <t xml:space="preserve">Мелованная бумага, полноцветная печать, УФ-лак</t>
  </si>
  <si>
    <t xml:space="preserve">0.044</t>
  </si>
  <si>
    <t xml:space="preserve">Календари квартальные ПРЕМИУМ ТРИО (340*840) на единой подложке на 2027 год (в европакете)</t>
  </si>
  <si>
    <t xml:space="preserve">УТ-203635  </t>
  </si>
  <si>
    <t xml:space="preserve">4680613461823</t>
  </si>
  <si>
    <t xml:space="preserve">3527004</t>
  </si>
  <si>
    <t xml:space="preserve">Год козы. Вид 4</t>
  </si>
  <si>
    <t xml:space="preserve">1.400</t>
  </si>
  <si>
    <t xml:space="preserve">УТ-203637  </t>
  </si>
  <si>
    <t xml:space="preserve">4680613461755</t>
  </si>
  <si>
    <t xml:space="preserve">0327001</t>
  </si>
  <si>
    <t xml:space="preserve">Кварц</t>
  </si>
  <si>
    <t xml:space="preserve">3.498</t>
  </si>
  <si>
    <t xml:space="preserve">200х140</t>
  </si>
  <si>
    <t xml:space="preserve">0.039</t>
  </si>
  <si>
    <t xml:space="preserve">Календари 6-листовые (285*285) настенные перекидные на скрепке на 2027 год (в европакете)</t>
  </si>
  <si>
    <t xml:space="preserve">УТ-203639  </t>
  </si>
  <si>
    <t xml:space="preserve">4680613461779</t>
  </si>
  <si>
    <t xml:space="preserve">0327003</t>
  </si>
  <si>
    <t xml:space="preserve">Оникс</t>
  </si>
  <si>
    <t xml:space="preserve">УТ-203640  </t>
  </si>
  <si>
    <t xml:space="preserve">4680613461786</t>
  </si>
  <si>
    <t xml:space="preserve">0327004</t>
  </si>
  <si>
    <t xml:space="preserve">Топаз</t>
  </si>
  <si>
    <t xml:space="preserve">УТ-203659  </t>
  </si>
  <si>
    <t xml:space="preserve">4680613461533</t>
  </si>
  <si>
    <t xml:space="preserve">0927002</t>
  </si>
  <si>
    <t xml:space="preserve">3.132</t>
  </si>
  <si>
    <t xml:space="preserve">0.019</t>
  </si>
  <si>
    <t xml:space="preserve">Календари настенные перекидные (170*250) на 2027 год (в европакете)</t>
  </si>
  <si>
    <t xml:space="preserve">УТ-203660  </t>
  </si>
  <si>
    <t xml:space="preserve">4680613461540</t>
  </si>
  <si>
    <t xml:space="preserve">0927003</t>
  </si>
  <si>
    <t xml:space="preserve">УТ-203661  </t>
  </si>
  <si>
    <t xml:space="preserve">4680613461564</t>
  </si>
  <si>
    <t xml:space="preserve">0927005</t>
  </si>
  <si>
    <t xml:space="preserve">Государственная символика. С государственными праздниками и знаменательными датами</t>
  </si>
  <si>
    <t xml:space="preserve">УТ-203663  </t>
  </si>
  <si>
    <t xml:space="preserve">4680613461588</t>
  </si>
  <si>
    <t xml:space="preserve">0927007</t>
  </si>
  <si>
    <t xml:space="preserve">1.132</t>
  </si>
  <si>
    <t xml:space="preserve">УТ-203664  </t>
  </si>
  <si>
    <t xml:space="preserve">4680613461595</t>
  </si>
  <si>
    <t xml:space="preserve">0927008</t>
  </si>
  <si>
    <t xml:space="preserve">УТ-203665  </t>
  </si>
  <si>
    <t xml:space="preserve">4680613461601</t>
  </si>
  <si>
    <t xml:space="preserve">0927009</t>
  </si>
  <si>
    <t xml:space="preserve">УТ-203668  </t>
  </si>
  <si>
    <t xml:space="preserve">4680613461632</t>
  </si>
  <si>
    <t xml:space="preserve">0927012</t>
  </si>
  <si>
    <t xml:space="preserve">УТ-203669  </t>
  </si>
  <si>
    <t xml:space="preserve">4680613461557</t>
  </si>
  <si>
    <t xml:space="preserve">0927004</t>
  </si>
  <si>
    <t xml:space="preserve">УТ-203673  </t>
  </si>
  <si>
    <t xml:space="preserve">4680613461687</t>
  </si>
  <si>
    <t xml:space="preserve">0827004</t>
  </si>
  <si>
    <t xml:space="preserve">2.226</t>
  </si>
  <si>
    <t xml:space="preserve">100х140</t>
  </si>
  <si>
    <t xml:space="preserve">0.111</t>
  </si>
  <si>
    <t xml:space="preserve">Календари настенные перекидные с ригелем (ЕВРО) (165*320) на 2027 год (в европакете)</t>
  </si>
  <si>
    <t xml:space="preserve">УТ-203676  </t>
  </si>
  <si>
    <t xml:space="preserve">4680613461717</t>
  </si>
  <si>
    <t xml:space="preserve">0827007</t>
  </si>
  <si>
    <t xml:space="preserve">УТ-203678  </t>
  </si>
  <si>
    <t xml:space="preserve">4680613461663</t>
  </si>
  <si>
    <t xml:space="preserve">0827002</t>
  </si>
  <si>
    <t xml:space="preserve">УТ-203708  </t>
  </si>
  <si>
    <t xml:space="preserve">9785908004916</t>
  </si>
  <si>
    <t xml:space="preserve">НПК-21-27</t>
  </si>
  <si>
    <t xml:space="preserve">2.224</t>
  </si>
  <si>
    <t xml:space="preserve">9785908004930</t>
  </si>
  <si>
    <t xml:space="preserve">Календари настенные перекидные с ригелем (320*480) на 2027 год (в европакете)</t>
  </si>
  <si>
    <t xml:space="preserve">УТ-203709  </t>
  </si>
  <si>
    <t xml:space="preserve">978-5-908004-92-3</t>
  </si>
  <si>
    <t xml:space="preserve">НПК-22-27</t>
  </si>
  <si>
    <t xml:space="preserve">УТ-203710  </t>
  </si>
  <si>
    <t xml:space="preserve">978-5-908004-93-0</t>
  </si>
  <si>
    <t xml:space="preserve">НПК-23-27</t>
  </si>
  <si>
    <t xml:space="preserve">Для офиса</t>
  </si>
  <si>
    <t xml:space="preserve">2.254</t>
  </si>
  <si>
    <t xml:space="preserve">УТ-203722  </t>
  </si>
  <si>
    <t xml:space="preserve">978-5-6053605-8-2</t>
  </si>
  <si>
    <t xml:space="preserve">НПК-31-27</t>
  </si>
  <si>
    <t xml:space="preserve">Календарь делового человека</t>
  </si>
  <si>
    <t xml:space="preserve">2.960</t>
  </si>
  <si>
    <t xml:space="preserve">9785908004015</t>
  </si>
  <si>
    <t xml:space="preserve">0.190</t>
  </si>
  <si>
    <t xml:space="preserve">УТ-203723  </t>
  </si>
  <si>
    <t xml:space="preserve">978-5-6053605-9-9</t>
  </si>
  <si>
    <t xml:space="preserve">НПК-32-27</t>
  </si>
  <si>
    <t xml:space="preserve">Офис</t>
  </si>
  <si>
    <t xml:space="preserve">УТ-203724  </t>
  </si>
  <si>
    <t xml:space="preserve">978-5-908004-00-8</t>
  </si>
  <si>
    <t xml:space="preserve">НПК-33-27</t>
  </si>
  <si>
    <t xml:space="preserve">С госсимволикой</t>
  </si>
  <si>
    <t xml:space="preserve">УТ-203725  </t>
  </si>
  <si>
    <t xml:space="preserve">978-5-908004-01-5</t>
  </si>
  <si>
    <t xml:space="preserve">НПК-34-27</t>
  </si>
  <si>
    <t xml:space="preserve">УТ-203726  </t>
  </si>
  <si>
    <t xml:space="preserve">978-5-908004-95-4</t>
  </si>
  <si>
    <t xml:space="preserve">НПК-41-27</t>
  </si>
  <si>
    <t xml:space="preserve">Государственная символика. Вид 1</t>
  </si>
  <si>
    <t xml:space="preserve">2.862</t>
  </si>
  <si>
    <t xml:space="preserve">картон мелованный, отделка золотой фольгой</t>
  </si>
  <si>
    <t xml:space="preserve">Серия</t>
  </si>
  <si>
    <t xml:space="preserve">УТ-203727  </t>
  </si>
  <si>
    <t xml:space="preserve">978-5-908004-96-1</t>
  </si>
  <si>
    <t xml:space="preserve">НПК-42-27</t>
  </si>
  <si>
    <t xml:space="preserve">Государственная символика. Вид 2</t>
  </si>
  <si>
    <t xml:space="preserve">УТ-203719  </t>
  </si>
  <si>
    <t xml:space="preserve">978-5-908004-94-7</t>
  </si>
  <si>
    <t xml:space="preserve">Неведомская Лидия</t>
  </si>
  <si>
    <t xml:space="preserve">ЛК СОР-27</t>
  </si>
  <si>
    <t xml:space="preserve">Лунный календарь садово-огородных работ Лидии Неведомской на 2027 год</t>
  </si>
  <si>
    <t xml:space="preserve">1.326</t>
  </si>
  <si>
    <t xml:space="preserve">125*200</t>
  </si>
  <si>
    <t xml:space="preserve">45/1</t>
  </si>
  <si>
    <t xml:space="preserve">Штрихкод</t>
  </si>
  <si>
    <t xml:space="preserve">УТ-203697  </t>
  </si>
  <si>
    <t xml:space="preserve">978-5-908004-48-0</t>
  </si>
  <si>
    <t xml:space="preserve">ОКК-127</t>
  </si>
  <si>
    <t xml:space="preserve">"365 анекдотов и приколов"</t>
  </si>
  <si>
    <t xml:space="preserve">3.340</t>
  </si>
  <si>
    <t xml:space="preserve">77х114</t>
  </si>
  <si>
    <t xml:space="preserve">41 | 45</t>
  </si>
  <si>
    <t xml:space="preserve">9785908004367</t>
  </si>
  <si>
    <t xml:space="preserve">Вес</t>
  </si>
  <si>
    <t xml:space="preserve">УТ-203363  </t>
  </si>
  <si>
    <t xml:space="preserve">978-5-908004-28-2</t>
  </si>
  <si>
    <t xml:space="preserve">ОКА0127</t>
  </si>
  <si>
    <t xml:space="preserve">"Благослови, Господи!"</t>
  </si>
  <si>
    <t xml:space="preserve">77*114</t>
  </si>
  <si>
    <t xml:space="preserve">Мел.картон 240г/м2</t>
  </si>
  <si>
    <t xml:space="preserve">УТ-203699  </t>
  </si>
  <si>
    <t xml:space="preserve">978-5-908004-50-3</t>
  </si>
  <si>
    <t xml:space="preserve">ОКК-327</t>
  </si>
  <si>
    <t xml:space="preserve">"Ваш семейный доктор"</t>
  </si>
  <si>
    <t xml:space="preserve">УТ-203364  </t>
  </si>
  <si>
    <t xml:space="preserve">978-5-908004-38-1</t>
  </si>
  <si>
    <t xml:space="preserve">ОКА0227</t>
  </si>
  <si>
    <t xml:space="preserve">"Весёлый"</t>
  </si>
  <si>
    <t xml:space="preserve">УТ-203365  </t>
  </si>
  <si>
    <t xml:space="preserve">978-5-908004-39-8</t>
  </si>
  <si>
    <t xml:space="preserve">ОКА0627</t>
  </si>
  <si>
    <t xml:space="preserve">"Для женщин "</t>
  </si>
  <si>
    <t xml:space="preserve">УТ-203411  </t>
  </si>
  <si>
    <t xml:space="preserve">978-5-908004-58-9</t>
  </si>
  <si>
    <t xml:space="preserve">ОКА0327</t>
  </si>
  <si>
    <t xml:space="preserve">"Домашние заготовки"</t>
  </si>
  <si>
    <t xml:space="preserve">Глянцевый мелованный картон</t>
  </si>
  <si>
    <t xml:space="preserve">УТ-203366  </t>
  </si>
  <si>
    <t xml:space="preserve">978-5-908004-40-4</t>
  </si>
  <si>
    <t xml:space="preserve">ОКА0427</t>
  </si>
  <si>
    <t xml:space="preserve">"Домашний"</t>
  </si>
  <si>
    <t xml:space="preserve">УТ-203367  </t>
  </si>
  <si>
    <t xml:space="preserve">978-5-908004-29-9</t>
  </si>
  <si>
    <t xml:space="preserve">ОКА0527</t>
  </si>
  <si>
    <t xml:space="preserve">"Домашняя выпечка"</t>
  </si>
  <si>
    <t xml:space="preserve">УТ-203700  </t>
  </si>
  <si>
    <t xml:space="preserve">978-5-908004-51-0</t>
  </si>
  <si>
    <t xml:space="preserve">ОКК-427</t>
  </si>
  <si>
    <t xml:space="preserve">"Женский"</t>
  </si>
  <si>
    <t xml:space="preserve">УТ-203368  </t>
  </si>
  <si>
    <t xml:space="preserve">978-5-908004-41-1</t>
  </si>
  <si>
    <t xml:space="preserve">ОКА0727</t>
  </si>
  <si>
    <t xml:space="preserve">"Здоровье без лекарств"</t>
  </si>
  <si>
    <t xml:space="preserve">УТ-203701  </t>
  </si>
  <si>
    <t xml:space="preserve">978-5-908004-52-7</t>
  </si>
  <si>
    <t xml:space="preserve">ОКК-527</t>
  </si>
  <si>
    <t xml:space="preserve">"Кулинарный"</t>
  </si>
  <si>
    <t xml:space="preserve">УТ-203706  </t>
  </si>
  <si>
    <t xml:space="preserve">978-5-908004-97-8</t>
  </si>
  <si>
    <t xml:space="preserve">ОКА0927</t>
  </si>
  <si>
    <t xml:space="preserve">"Мусульманский"</t>
  </si>
  <si>
    <t xml:space="preserve">УТ-203413  </t>
  </si>
  <si>
    <t xml:space="preserve">978-5-908004-60-2</t>
  </si>
  <si>
    <t xml:space="preserve">ОКА1027</t>
  </si>
  <si>
    <t xml:space="preserve">"Народный лечебник"</t>
  </si>
  <si>
    <t xml:space="preserve">УТ-203369  </t>
  </si>
  <si>
    <t xml:space="preserve">978-5-908004-30-5</t>
  </si>
  <si>
    <t xml:space="preserve">ОКА1127</t>
  </si>
  <si>
    <t xml:space="preserve">"Народный"</t>
  </si>
  <si>
    <t xml:space="preserve">УТ-203414  </t>
  </si>
  <si>
    <t xml:space="preserve">978-5-908004-61-9</t>
  </si>
  <si>
    <t xml:space="preserve">ОКА1327</t>
  </si>
  <si>
    <t xml:space="preserve">"Общий календарь (для всех)"</t>
  </si>
  <si>
    <t xml:space="preserve">УТ-203702  </t>
  </si>
  <si>
    <t xml:space="preserve">978-5-908004-53-4</t>
  </si>
  <si>
    <t xml:space="preserve">ОКК-627</t>
  </si>
  <si>
    <t xml:space="preserve">"Общий"</t>
  </si>
  <si>
    <t xml:space="preserve">УТ-203415  </t>
  </si>
  <si>
    <t xml:space="preserve">978-5-908004-62-6</t>
  </si>
  <si>
    <t xml:space="preserve">ОКА1427</t>
  </si>
  <si>
    <t xml:space="preserve">"Охотник, грибник, рыболов"</t>
  </si>
  <si>
    <t xml:space="preserve">УТ-203703  </t>
  </si>
  <si>
    <t xml:space="preserve">978-5-908004-54-1</t>
  </si>
  <si>
    <t xml:space="preserve">ОКК-727</t>
  </si>
  <si>
    <t xml:space="preserve">"Подсказки на каждый день (астроло-кий) "</t>
  </si>
  <si>
    <t xml:space="preserve">УТ-203371  </t>
  </si>
  <si>
    <t xml:space="preserve">978-5-908004-32-9</t>
  </si>
  <si>
    <t xml:space="preserve">ОКА1627</t>
  </si>
  <si>
    <t xml:space="preserve">"Православные молитвы на каждый день"</t>
  </si>
  <si>
    <t xml:space="preserve">УТ-203372  </t>
  </si>
  <si>
    <t xml:space="preserve">978-5-908004-33-6</t>
  </si>
  <si>
    <t xml:space="preserve">ОКА1727</t>
  </si>
  <si>
    <t xml:space="preserve">"Православные праздники и посты"</t>
  </si>
  <si>
    <t xml:space="preserve">УТ-203373  </t>
  </si>
  <si>
    <t xml:space="preserve">978-5-908004-34-3</t>
  </si>
  <si>
    <t xml:space="preserve">ОКА1827</t>
  </si>
  <si>
    <t xml:space="preserve">"Православные святые целители"</t>
  </si>
  <si>
    <t xml:space="preserve">УТ-203374  </t>
  </si>
  <si>
    <t xml:space="preserve">978-5-908004-35-0</t>
  </si>
  <si>
    <t xml:space="preserve">ОКА1927</t>
  </si>
  <si>
    <t xml:space="preserve">"Православный календарь на каждый день"</t>
  </si>
  <si>
    <t xml:space="preserve">УТ-203377  </t>
  </si>
  <si>
    <t xml:space="preserve">978-5-908004-44-2</t>
  </si>
  <si>
    <t xml:space="preserve">ОКА2227</t>
  </si>
  <si>
    <t xml:space="preserve">"Православный церковный"</t>
  </si>
  <si>
    <t xml:space="preserve">УТ-203375  </t>
  </si>
  <si>
    <t xml:space="preserve">978-5-908004-42-8</t>
  </si>
  <si>
    <t xml:space="preserve">ОКА2027</t>
  </si>
  <si>
    <t xml:space="preserve">"Православный"</t>
  </si>
  <si>
    <t xml:space="preserve">УТ-203418  </t>
  </si>
  <si>
    <t xml:space="preserve">978-5-908004-65-7</t>
  </si>
  <si>
    <t xml:space="preserve">ОКА2427</t>
  </si>
  <si>
    <t xml:space="preserve">"Пресвятая Богородица"</t>
  </si>
  <si>
    <t xml:space="preserve">УТ-203419  </t>
  </si>
  <si>
    <t xml:space="preserve">978-5-908004-66-4</t>
  </si>
  <si>
    <t xml:space="preserve">ОКА2827</t>
  </si>
  <si>
    <t xml:space="preserve">"Секреты долголетия"</t>
  </si>
  <si>
    <t xml:space="preserve">УТ-203420  </t>
  </si>
  <si>
    <t xml:space="preserve">978-5-908004-67-1</t>
  </si>
  <si>
    <t xml:space="preserve">ОКА2927</t>
  </si>
  <si>
    <t xml:space="preserve">"Семейный"</t>
  </si>
  <si>
    <t xml:space="preserve">УТ-203380  </t>
  </si>
  <si>
    <t xml:space="preserve">978-5-908004-45-9</t>
  </si>
  <si>
    <t xml:space="preserve">ОКА2727</t>
  </si>
  <si>
    <t xml:space="preserve">"Советы на каждый день (сверяемся с Луной)"</t>
  </si>
  <si>
    <t xml:space="preserve">УТ-203381  </t>
  </si>
  <si>
    <t xml:space="preserve">978-5-908004-46-6</t>
  </si>
  <si>
    <t xml:space="preserve">ОКА3027</t>
  </si>
  <si>
    <t xml:space="preserve">"Спаси и сохрани"</t>
  </si>
  <si>
    <t xml:space="preserve">УТ-203705  </t>
  </si>
  <si>
    <t xml:space="preserve">978-5-908004-56-5</t>
  </si>
  <si>
    <t xml:space="preserve">ОКК-927</t>
  </si>
  <si>
    <t xml:space="preserve">"Травник"</t>
  </si>
  <si>
    <t xml:space="preserve">УТ-203382  </t>
  </si>
  <si>
    <t xml:space="preserve">978-5-908004-47-3</t>
  </si>
  <si>
    <t xml:space="preserve">ОКА3127</t>
  </si>
  <si>
    <t xml:space="preserve">"Хозяйке на заметку"</t>
  </si>
  <si>
    <t xml:space="preserve">УТ-203826  </t>
  </si>
  <si>
    <t xml:space="preserve">978-5-908004-36-7</t>
  </si>
  <si>
    <t xml:space="preserve">ОКА2527</t>
  </si>
  <si>
    <t xml:space="preserve">"Сад и огород (под Луной)"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</si>
</sst>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0" formatCode=""/>
  </numFmts>
  <fonts count="34" x14ac:knownFonts="1">
    <font>
      <sz val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9"/>
      <color indexed="8"/>
      <name val="Arial"/>
      <family val="2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9"/>
      <color indexed="12"/>
      <name val="Arial"/>
      <family val="2"/>
    </font>
    <font>
      <b/>
      <i/>
      <u val="single"/>
      <sz val="10"/>
      <color indexed="16"/>
      <name val="Arial"/>
      <family val="2"/>
    </font>
    <font>
      <sz val="8"/>
      <color indexed="8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8"/>
      <name val="Courier New"/>
      <family val="3"/>
      <charset val="204"/>
    </font>
    <font>
      <sz val="8"/>
      <name val="Arial"/>
      <family val="2"/>
      <charset val="204"/>
    </font>
    <font>
      <b/>
      <sz val="10"/>
      <color indexed="12"/>
      <name val="Courier New"/>
      <family val="3"/>
      <charset val="204"/>
    </font>
    <font>
      <sz val="8"/>
      <color indexed="10"/>
      <name val="Arial"/>
      <family val="2"/>
      <charset val="204"/>
    </font>
    <font>
      <b/>
      <sz val="10"/>
      <color indexed="10"/>
      <name val="Courier New"/>
      <family val="3"/>
      <charset val="204"/>
    </font>
    <font>
      <sz val="8"/>
      <color indexed="10"/>
      <name val="Arial"/>
      <family val="2"/>
    </font>
    <font>
      <b/>
      <u val="single"/>
      <sz val="10"/>
      <color indexed="18"/>
      <name val="Arial"/>
      <family val="2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color indexed="10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8"/>
      <color indexed="10"/>
      <name val="Arial"/>
      <family val="2"/>
      <charset val="204"/>
    </font>
    <font>
      <u val="single"/>
      <sz val="8"/>
      <color theme="10"/>
      <name val="Arial"/>
      <family val="2"/>
    </font>
    <font>
      <sz val="8"/>
      <color rgb="FF000099"/>
      <name val="Arial"/>
      <family val="2"/>
      <charset val="204"/>
    </font>
    <font>
      <sz val="10"/>
      <color rgb="FF000099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000099"/>
      <name val="Arial"/>
      <family val="2"/>
      <charset val="204"/>
    </font>
    <font>
      <sz val="8"/>
      <color rgb="FF0000FF"/>
      <name val="Arial"/>
      <family val="2"/>
      <charset val="204"/>
    </font>
    <font>
      <vertAlign val="baselin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27" fillId="0" borderId="0"/>
    <xf numFmtId="0" fontId="1" fillId="2" borderId="0" applyNumberFormat="1" applyAlignment="1" applyProtection="1">
      <protection locked="1"/>
    </xf>
    <xf numFmtId="0" fontId="28" fillId="2" borderId="0" applyNumberFormat="1" applyAlignment="1" applyProtection="1">
      <protection locked="1"/>
    </xf>
    <xf numFmtId="0" fontId="2" fillId="2" borderId="0" applyNumberFormat="1" applyAlignment="1" applyProtection="1">
      <protection locked="1"/>
    </xf>
    <xf numFmtId="0" fontId="3" fillId="2" borderId="0" applyNumberFormat="1" applyAlignment="1" applyProtection="1">
      <protection locked="1"/>
    </xf>
    <xf numFmtId="0" fontId="4" fillId="2" borderId="0" applyNumberFormat="1" applyAlignment="1" applyProtection="1">
      <protection locked="1"/>
    </xf>
    <xf numFmtId="0" fontId="6" fillId="2" borderId="0" applyNumberFormat="1" applyAlignment="1" applyProtection="1">
      <protection locked="1"/>
    </xf>
    <xf numFmtId="0" fontId="5" fillId="2" borderId="0" applyNumberFormat="1" applyAlignment="1" applyProtection="1">
      <protection locked="1"/>
    </xf>
    <xf numFmtId="0" fontId="8" fillId="2" borderId="0" applyNumberFormat="1" applyAlignment="1" applyProtection="1">
      <protection locked="1"/>
    </xf>
    <xf numFmtId="0" fontId="7" fillId="2" borderId="0" applyNumberFormat="1" applyAlignment="1" applyProtection="1">
      <protection locked="1"/>
    </xf>
    <xf numFmtId="0" fontId="22" fillId="2" borderId="0" applyNumberFormat="1" applyAlignment="1" applyProtection="1">
      <protection locked="1"/>
    </xf>
    <xf numFmtId="0" fontId="29" fillId="2" borderId="0" applyNumberFormat="1" applyAlignment="1" applyProtection="1">
      <protection locked="1"/>
    </xf>
    <xf numFmtId="49" fontId="23" fillId="2" borderId="0" applyNumberFormat="1" applyAlignment="1" applyProtection="1">
      <protection locked="1"/>
    </xf>
    <xf numFmtId="49" fontId="24" fillId="2" borderId="0" applyNumberFormat="1" applyAlignment="1" applyProtection="1">
      <protection locked="1"/>
    </xf>
    <xf numFmtId="0" fontId="1" fillId="2" borderId="11" applyNumberFormat="1" applyBorder="1" applyAlignment="1" applyProtection="1">
      <protection locked="1"/>
    </xf>
    <xf numFmtId="0" fontId="1" fillId="3" borderId="11" applyNumberFormat="1" applyBorder="1" applyAlignment="1" applyProtection="1">
      <protection locked="1"/>
    </xf>
    <xf numFmtId="0" fontId="9" fillId="2" borderId="12" applyNumberFormat="1" applyBorder="1" applyAlignment="1" applyProtection="1">
      <protection locked="1"/>
    </xf>
    <xf numFmtId="0" fontId="30" fillId="2" borderId="12" applyNumberFormat="1" applyBorder="1" applyAlignment="1" applyProtection="1">
      <protection locked="1"/>
    </xf>
    <xf numFmtId="0" fontId="31" fillId="2" borderId="12" applyNumberFormat="1" applyBorder="1" applyAlignment="1" applyProtection="1">
      <protection locked="1"/>
    </xf>
    <xf numFmtId="0" fontId="9" fillId="3" borderId="12" applyNumberFormat="1" applyBorder="1" applyAlignment="1" applyProtection="1">
      <protection locked="1"/>
    </xf>
    <xf numFmtId="0" fontId="16" fillId="2" borderId="6" applyNumberFormat="1" applyBorder="1" applyAlignment="1" applyProtection="1">
      <protection locked="1"/>
    </xf>
    <xf numFmtId="0" fontId="32" fillId="2" borderId="6" applyNumberFormat="1" applyBorder="1" applyAlignment="1" applyProtection="1">
      <protection locked="1"/>
    </xf>
    <xf numFmtId="0" fontId="17" fillId="2" borderId="6" applyNumberFormat="1" applyBorder="1" applyAlignment="1" applyProtection="1">
      <protection locked="1"/>
    </xf>
    <xf numFmtId="0" fontId="16" fillId="3" borderId="6" applyNumberFormat="1" applyBorder="1" applyAlignment="1" applyProtection="1">
      <protection locked="1"/>
    </xf>
    <xf numFmtId="0" fontId="16" fillId="0" borderId="6" applyNumberFormat="1" applyFill="1" applyBorder="1" applyAlignment="1" applyProtection="1">
      <protection locked="1"/>
    </xf>
    <xf numFmtId="0" fontId="18" fillId="0" borderId="6" applyNumberFormat="1" applyFill="1" applyBorder="1" applyAlignment="1" applyProtection="1">
      <protection locked="1"/>
    </xf>
  </cellStyleXfs>
  <cellXfs count="110">
    <xf numFmtId="0" fontId="0" fillId="0" borderId="0" xfId="0"/>
    <xf numFmtId="0" fontId="1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left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3" borderId="3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/>
    </xf>
    <xf numFmtId="0" fontId="11" fillId="2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left" vertical="center" wrapText="1"/>
    </xf>
    <xf numFmtId="0" fontId="11" fillId="2" borderId="6" xfId="0" applyNumberFormat="1" applyFont="1" applyFill="1" applyBorder="1" applyAlignment="1">
      <alignment horizontal="left" vertical="center" wrapText="1"/>
    </xf>
    <xf numFmtId="0" fontId="11" fillId="3" borderId="6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0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left" vertical="center" wrapText="1"/>
    </xf>
    <xf numFmtId="0" fontId="12" fillId="2" borderId="6" xfId="0" applyNumberFormat="1" applyFont="1" applyFill="1" applyBorder="1" applyAlignment="1">
      <alignment horizontal="left" vertical="center" wrapText="1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left" vertical="center" wrapText="1"/>
    </xf>
    <xf numFmtId="0" fontId="16" fillId="2" borderId="6" xfId="0" applyNumberFormat="1" applyFont="1" applyFill="1" applyBorder="1" applyAlignment="1">
      <alignment horizontal="left" vertical="center" wrapText="1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 wrapText="1"/>
    </xf>
    <xf numFmtId="0" fontId="18" fillId="0" borderId="6" xfId="0" applyNumberFormat="1" applyFont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left" vertical="center"/>
    </xf>
    <xf numFmtId="0" fontId="19" fillId="2" borderId="9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 wrapText="1"/>
    </xf>
    <xf numFmtId="0" fontId="7" fillId="2" borderId="8" xfId="0" applyNumberFormat="1" applyFont="1" applyFill="1" applyBorder="1" applyAlignment="1">
      <alignment horizontal="left" vertical="center" wrapText="1"/>
    </xf>
    <xf numFmtId="0" fontId="7" fillId="3" borderId="8" xfId="0" applyNumberFormat="1" applyFont="1" applyFill="1" applyBorder="1" applyAlignment="1">
      <alignment horizontal="left" vertical="center" wrapText="1"/>
    </xf>
    <xf numFmtId="0" fontId="7" fillId="2" borderId="10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0" fontId="21" fillId="0" borderId="0" xfId="0" applyFont="1"/>
    <xf numFmtId="0" fontId="2" fillId="2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29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20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0" fillId="2" borderId="0" xfId="0" applyNumberFormat="1" applyFont="1" applyFill="1" applyAlignment="1">
      <alignment horizontal="left"/>
    </xf>
    <xf numFmtId="0" fontId="20" fillId="2" borderId="6" xfId="0" applyNumberFormat="1" applyFont="1" applyFill="1" applyBorder="1" applyAlignment="1">
      <alignment horizontal="center" vertical="center" wrapText="1"/>
    </xf>
    <xf numFmtId="0" fontId="25" fillId="2" borderId="6" xfId="0" applyNumberFormat="1" applyFont="1" applyFill="1" applyBorder="1" applyAlignment="1">
      <alignment horizontal="center" vertical="center" wrapText="1"/>
    </xf>
    <xf numFmtId="0" fontId="26" fillId="2" borderId="6" xfId="0" applyNumberFormat="1" applyFont="1" applyFill="1" applyBorder="1" applyAlignment="1">
      <alignment horizontal="center" vertical="center" wrapText="1"/>
    </xf>
    <xf numFmtId="0" fontId="32" fillId="2" borderId="6" xfId="1" applyNumberFormat="1" applyFont="1" applyFill="1" applyBorder="1" applyAlignment="1">
      <alignment horizontal="center" vertical="center" wrapText="1"/>
    </xf>
    <xf numFmtId="49" fontId="23" fillId="2" borderId="0" xfId="0" applyNumberFormat="1" applyFont="1" applyFill="1" applyAlignment="1">
      <alignment horizontal="left" wrapText="1"/>
    </xf>
    <xf numFmtId="0" fontId="1" fillId="2" borderId="0" xfId="0" applyNumberFormat="1" applyAlignment="1" applyProtection="1">
      <alignment horizontal="left"/>
      <protection locked="1"/>
    </xf>
    <xf numFmtId="0" fontId="1" fillId="2" borderId="0" xfId="0" applyNumberFormat="1" applyAlignment="1" applyProtection="1">
      <alignment horizontal="left" wrapText="1"/>
      <protection locked="1"/>
    </xf>
    <xf numFmtId="0" fontId="28" fillId="2" borderId="0" xfId="0" applyNumberFormat="1" applyAlignment="1" applyProtection="1">
      <alignment horizontal="left" wrapText="1"/>
      <protection locked="1"/>
    </xf>
    <xf numFmtId="0" fontId="2" fillId="2" borderId="0" xfId="0" applyNumberFormat="1" applyAlignment="1" applyProtection="1">
      <alignment horizontal="left"/>
      <protection locked="1"/>
    </xf>
    <xf numFmtId="0" fontId="28" fillId="2" borderId="0" xfId="0" applyNumberFormat="1" applyAlignment="1" applyProtection="1">
      <alignment horizontal="left"/>
      <protection locked="1"/>
    </xf>
    <xf numFmtId="0" fontId="3" fillId="2" borderId="0" xfId="0" applyNumberFormat="1" applyAlignment="1" applyProtection="1">
      <alignment horizontal="center"/>
      <protection locked="1"/>
    </xf>
    <xf numFmtId="0" fontId="4" fillId="2" borderId="0" xfId="0" applyNumberFormat="1" applyAlignment="1" applyProtection="1">
      <alignment horizontal="left"/>
      <protection locked="1"/>
    </xf>
    <xf numFmtId="0" fontId="6" fillId="2" borderId="0" xfId="0" applyNumberFormat="1" applyAlignment="1" applyProtection="1">
      <alignment horizontal="left"/>
      <protection locked="1"/>
    </xf>
    <xf numFmtId="0" fontId="5" fillId="2" borderId="0" xfId="0" applyNumberFormat="1" applyAlignment="1" applyProtection="1">
      <alignment horizontal="left"/>
      <protection locked="1"/>
    </xf>
    <xf numFmtId="0" fontId="8" fillId="2" borderId="0" xfId="0" applyNumberFormat="1" applyAlignment="1" applyProtection="1">
      <alignment horizontal="right"/>
      <protection locked="1"/>
    </xf>
    <xf numFmtId="0" fontId="7" fillId="2" borderId="0" xfId="0" applyNumberFormat="1" applyAlignment="1" applyProtection="1">
      <alignment horizontal="center"/>
      <protection locked="1"/>
    </xf>
    <xf numFmtId="0" fontId="22" fillId="2" borderId="0" xfId="0" applyNumberFormat="1" applyAlignment="1" applyProtection="1">
      <alignment horizontal="left"/>
      <protection locked="1"/>
    </xf>
    <xf numFmtId="0" fontId="7" fillId="2" borderId="0" xfId="0" applyNumberFormat="1" applyAlignment="1" applyProtection="1">
      <alignment horizontal="left"/>
      <protection locked="1"/>
    </xf>
    <xf numFmtId="0" fontId="29" fillId="2" borderId="0" xfId="0" applyNumberFormat="1" applyAlignment="1" applyProtection="1">
      <alignment horizontal="left"/>
      <protection locked="1"/>
    </xf>
    <xf numFmtId="0" fontId="3" fillId="2" borderId="0" xfId="0" applyNumberFormat="1" applyAlignment="1" applyProtection="1">
      <alignment horizontal="right"/>
      <protection locked="1"/>
    </xf>
    <xf numFmtId="49" fontId="23" fillId="2" borderId="0" xfId="0" applyNumberFormat="1" applyAlignment="1" applyProtection="1">
      <alignment horizontal="left" wrapText="1"/>
      <protection locked="1"/>
    </xf>
    <xf numFmtId="49" fontId="24" fillId="2" borderId="0" xfId="0" applyNumberFormat="1" applyAlignment="1" applyProtection="1">
      <alignment wrapText="1"/>
      <protection locked="1"/>
    </xf>
    <xf numFmtId="0" fontId="1" fillId="2" borderId="11" xfId="0" applyNumberFormat="1" applyBorder="1" applyAlignment="1" applyProtection="1">
      <alignment horizontal="left"/>
      <protection locked="1"/>
    </xf>
    <xf numFmtId="0" fontId="1" fillId="2" borderId="11" xfId="0" applyNumberFormat="1" applyBorder="1" applyAlignment="1" applyProtection="1">
      <alignment horizontal="left" wrapText="1"/>
      <protection locked="1"/>
    </xf>
    <xf numFmtId="0" fontId="1" fillId="3" borderId="11" xfId="0" applyNumberFormat="1" applyBorder="1" applyAlignment="1" applyProtection="1">
      <alignment horizontal="left" wrapText="1"/>
      <protection locked="1"/>
    </xf>
    <xf numFmtId="0" fontId="9" fillId="2" borderId="12" xfId="0" applyNumberFormat="1" applyBorder="1" applyAlignment="1" applyProtection="1">
      <alignment horizontal="center" vertical="center"/>
      <protection locked="1"/>
    </xf>
    <xf numFmtId="0" fontId="30" fillId="2" borderId="12" xfId="0" applyNumberFormat="1" applyBorder="1" applyAlignment="1" applyProtection="1">
      <alignment horizontal="center" vertical="center"/>
      <protection locked="1"/>
    </xf>
    <xf numFmtId="0" fontId="9" fillId="2" borderId="12" xfId="0" applyNumberFormat="1" applyBorder="1" applyAlignment="1" applyProtection="1">
      <alignment horizontal="center" vertical="center" wrapText="1"/>
      <protection locked="1"/>
    </xf>
    <xf numFmtId="0" fontId="31" fillId="2" borderId="12" xfId="0" applyNumberFormat="1" applyBorder="1" applyAlignment="1" applyProtection="1">
      <alignment horizontal="center" vertical="center" wrapText="1"/>
      <protection locked="1"/>
    </xf>
    <xf numFmtId="0" fontId="9" fillId="3" borderId="12" xfId="0" applyNumberFormat="1" applyBorder="1" applyAlignment="1" applyProtection="1">
      <alignment horizontal="center" vertical="center" wrapText="1"/>
      <protection locked="1"/>
    </xf>
    <xf numFmtId="0" fontId="16" fillId="2" borderId="6" xfId="0" applyNumberFormat="1" applyBorder="1" applyAlignment="1" applyProtection="1">
      <alignment horizontal="center" vertical="center" wrapText="1"/>
      <protection locked="1"/>
    </xf>
    <xf numFmtId="0" fontId="32" fillId="2" borderId="6" xfId="0" applyNumberFormat="1" applyBorder="1" applyAlignment="1" applyProtection="1">
      <alignment horizontal="center" vertical="center" wrapText="1"/>
      <protection locked="1"/>
    </xf>
    <xf numFmtId="0" fontId="17" fillId="2" borderId="6" xfId="0" applyNumberFormat="1" applyBorder="1" applyAlignment="1" applyProtection="1">
      <alignment horizontal="center" vertical="center" wrapText="1"/>
      <protection locked="1"/>
    </xf>
    <xf numFmtId="0" fontId="17" fillId="2" borderId="6" xfId="0" applyNumberFormat="1" applyBorder="1" applyAlignment="1" applyProtection="1">
      <alignment horizontal="left" vertical="center" wrapText="1"/>
      <protection locked="1"/>
    </xf>
    <xf numFmtId="0" fontId="16" fillId="2" borderId="6" xfId="0" applyNumberFormat="1" applyBorder="1" applyAlignment="1" applyProtection="1">
      <alignment horizontal="left" vertical="center" wrapText="1"/>
      <protection locked="1"/>
    </xf>
    <xf numFmtId="0" fontId="16" fillId="3" borderId="6" xfId="0" applyNumberFormat="1" applyBorder="1" applyAlignment="1" applyProtection="1">
      <alignment horizontal="center" vertical="center" wrapText="1"/>
      <protection locked="1"/>
    </xf>
    <xf numFmtId="0" fontId="16" fillId="2" borderId="6" xfId="0" applyNumberFormat="1" applyBorder="1" applyAlignment="1" applyProtection="1">
      <alignment horizontal="center" vertical="center"/>
      <protection locked="1"/>
    </xf>
  </cellXfs>
  <cellStyles count="2">
    <cellStyle name="Гиперссылка" xfId="1" builtinId="8"/>
    <cellStyle name="Обычный" xfId="0" builtinId="0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76600" cy="1019175"/>
        </a:xfrm>
        <a:prstGeom prst="rect"/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7D417B-FD0B-2D83-BB89-EA19345209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93AD7AE-8953-2A8B-89D1-69FF0A7D0D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99AB557-BF3B-2EC2-C2C6-207B568C0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19B2CEA0-DE48-BECF-BD43-661A44D467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F216D9FB-C8D6-8C23-F75A-A62F057A64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85C61B87-361D-C0E1-64EA-252D513A37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7FD677B-C3B5-4367-2622-3BC9527104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D0A9C79A-7C5E-E915-51BD-336D57C0CA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E1FC3781-B98C-858F-7487-5C73F84DD2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CF046873-0E29-445B-9897-9DF3943EB7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59FC50D2-887A-8779-CC8A-B0ECC96420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1BAB5C05-BD7B-A69B-5238-FDE196D6A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37772A16-C4F9-0DD4-BE8F-D975940F14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62CD5826-9732-559D-FAC8-932D54FE57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66F8519E-67A6-FDFB-A63E-7CDBD2CEA7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4D41304-3EEC-5FB1-E4E5-9A084F6A42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50666D66-A2C8-2B06-1C75-FF0B271794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E48831A8-2F42-9615-33C5-E87F8772F9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364DC446-3D76-6D4C-0DA8-E1A6776AD4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BC5F8D3F-E767-32E6-15C6-4B8FEC1A58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FAD8FE69-512E-B8B1-B5EF-6F2498D9D4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F075E886-ED13-AFE2-9EFC-2ECF18760D0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7DD03A94-8337-FC62-EE20-99659C367E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F01FB82B-7C83-A0F8-A33F-FBEF7A0DC4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94E22C1B-E0FF-5373-9E96-173029F2E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3B139584-63DE-C2BF-A24B-374CB05209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8653357E-F7E3-D0AD-FA2C-2337D5A219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6DB86872-CE02-C09F-5290-A436C1262B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86598912-F355-1B40-5220-813265B46B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41CE74FD-F52D-6949-48DB-A1D4AF42EE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9E24D71E-8754-1BFB-E5C3-8F2612DF72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2AB6E9EE-AFE1-058E-A649-64622AB3C8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4436A95E-8014-49E6-8059-BAC45D4F71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C74B36B2-991F-F785-ADD5-4F7F3AD17A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9490679D-E2F5-4993-8E4C-1731075508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EFB926D8-9449-F2B1-D58F-6CC9ACB8F6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70F4B810-6443-0675-A9DE-1632391C57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D56F754B-F976-BC8F-53E2-1180654F12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2559FA54-F93A-1E94-78AE-92BCA84E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B7DF9E61-E777-4117-15BD-8AF41BD2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0EC3E933-9078-AEFC-248C-681F17FF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764EA771-CFF8-7269-FF90-ABEFAB75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EF8D2DBA-A156-B818-BEE6-7E26F698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A40A9905-2038-8082-3B7D-4786CF5F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49D9D577-166F-C14C-1591-CE79CEB3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7262E7C5-EFCB-6D3D-237A-6E386076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6CD956BF-ED29-D561-0255-90ECF80D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6CC66EBC-CBCF-DC63-E787-084FEA88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EFED04FF-51A4-58BA-4393-46386F01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521791B2-6DE0-9200-0AD5-02C006F9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A16AD943-A6F3-1FB5-584F-F922B597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7E6B30FF-132D-520A-0EFC-773A94EC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1C9F0075-6EEC-1E7A-9096-D7FABEA5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B12657A1-6022-0325-0B18-5D26B66E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7EC3EABA-211A-CBAF-64A7-824C866F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B7BA421E-AA4E-6D9C-2E06-4AF73E41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59121699-F116-E36D-D063-2887505C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8162A96E-ED22-5C47-ABCC-311A72B8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3218FEEB-3038-6AA9-62E6-4ADC7CC7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536A8AA8-1C6B-BE2B-0EE2-AE068D13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E58BEF88-FD9D-EE67-F5F3-3A7D92C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A535B781-446B-FD95-8061-62A5C1CB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1DAF7399-0DC4-2FDF-6591-139B0C3B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7176A198-39B2-D605-427B-041E710D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8427B27F-4B8D-7FBA-19BD-B2B160B8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AE344A84-D7B5-DBF5-E237-FE4BD1EF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60D444DA-6324-92C0-E15F-EB928B0E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E743428A-5F76-CAD1-5028-08545366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F5E17228-6409-08B1-C309-902594F3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5F182C6F-A470-571E-C15C-64A68855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22D33D54-7F70-F1AB-7843-8D950392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6FCD901F-68E6-EACB-6485-FCE7CB1A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BF38C451-7F56-E1F2-3595-F71FA3F6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29E5A096-D33C-BE1B-7F21-05DF88796A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16FB1812-D3DF-EF1D-87D5-927648B9A6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9AC31562-21CC-7130-B444-C69E633F81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3BB2CC8A-3472-1827-0C77-023FFCDF93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39DAC75C-65B2-6B6E-CE12-BB1FE507D6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B75F50FC-1A75-CA8A-3741-0B497C8B97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EFA172A9-42E0-C73C-F120-B4401E65DC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FB01857D-8F09-F8C7-5113-6B43E34E1D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7382CB2-201E-547E-FBA7-740A1E14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0D26251C-1F4F-F5C8-72BB-A4387FF5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EB3AEE46-E329-855C-061A-C29BFBB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9AAFABE0-CC6D-5980-92DC-9BA6891C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CDB020A1-3C0E-18EE-CE5C-5CF21261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77DFF0CB-21D2-7AF5-65FC-7994B73E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CB777822-ED32-EAD1-6DAD-6F19B2FE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7299606D-138F-F199-67F1-81E2BC7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EA075381-FC14-AEC7-1AA3-29AADDCB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904A4EB1-DD4E-45DE-0110-309C9C22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D1D1C354-5E4C-9F64-870C-F305D575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D2A52397-2358-14B4-D684-7CF96A59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632526F8-8AA1-CA16-734B-A2CC5CB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BCA2BC11-B689-E0A5-EED0-003C79FC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E776422E-1656-AB51-ED46-767FD7AF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2FCE3960-0DBA-6CD2-B7EE-FC2E2E3C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FF49305C-AA71-0A51-6469-493EC7A8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11435418-847C-CF87-666C-C3DCDC0D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3AD2FF77-9DA7-166F-EFF0-6646B449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97C81E85-8471-2539-FB88-02F67255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1824A519-25D1-A927-AA44-E433FC7A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90FD3070-FC19-D52F-52EB-B00C809A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4EAECBA8-4B4D-2136-1593-F9B28425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8059E22A-0DAF-3A8F-FE72-781A6E2F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8A9409EB-067E-CA90-4DCF-00FCCE79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8A65FBFA-1D93-7357-3E7E-01EFBC9D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5099733F-D30F-9839-D09B-9F0F78E4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9AC4B8B2-0F40-CB5D-5375-5074807B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9AB36112-C828-394E-645C-5753F7A5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7518F984-CAF5-AFB2-7D9C-26CB356B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721C5C2F-7B90-BFA0-D090-A544EECF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DE1C32D3-DDBD-E8CB-3A43-56F2969B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465789F3-5AE3-118D-7393-2112C0D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AE74B8A0-584D-5A67-ECB6-7609C608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E96D9AFC-0C3C-36D9-FFE1-A99B09C3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A8CDBF3E-8816-4878-4A45-5DADE4DA20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3F5EB235-D73D-5D13-E7F3-F064FAF90A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3C93DC78-DDA0-40D8-3F76-ED76E354B1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CA0A74D1-93B0-CC10-D301-A6E18ED380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8CC12789-2111-3F59-767A-7CC19C691A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C62B0F73-2A2B-6717-1B8E-AD6DC63202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6DA04693-1BB5-7615-1D24-39745C7574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99F84C5D-44FF-FE51-A752-91F3F92D86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F4003CFC-76E3-4249-B81E-7A4DE63505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D25D38B4-5DA5-5B27-A0C3-490B9625D4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53349A0B-C42E-E4B0-C5EA-24802BE8D88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0CA20C21-B161-40E9-BFDE-7C5C9C2452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C76F464A-00BF-3C52-79CC-049395079D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6CFF4EC7-61D7-6C58-E0BE-566B0D90E6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FBBD4568-D314-DD4C-BCD5-430D5A9BE8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3BF3A73B-4262-AD08-D9BA-CDD8AF00EF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97D891A8-15D2-E7C6-8788-24804F5610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5B48A3C9-88EE-B8C3-444E-702849C242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59D0924E-135D-0E17-DD74-476E6E3D92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3DF2B3A9-F5C2-BC65-46AE-890352B802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413D26BC-2B69-D8D9-10A8-2C3D1238D8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E5D91076-47DE-470C-0F21-310F5FE7EF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95C2AE86-EA5F-B563-B83B-F6D853AA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7A567C39-D48A-9756-FADA-0C4D7808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3A941AB1-D911-263C-90F0-FE84E889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64FCA579-5D61-79AB-CE68-98389A15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399FDABB-741A-0A1E-3B03-CC3A0E04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0A8D6C4E-EEB8-8AB8-E139-510E29B6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6E7BD822-F0FC-259F-F599-241874E5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83D4122F-F54F-C8B5-AF43-0A26656A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0E16BFFA-73B8-9ACC-98C0-3F17B418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3086102A-A1A5-27AA-F6E4-7107679C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DBD2029F-46A8-1A4B-8798-4FEC95E9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25BC7D88-C22C-33A5-3F3B-DFC70AD7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C185858B-DB6D-7A60-E00A-7C92BEE2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7451A331-5307-4265-227B-ABEDA9AC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6A85D6FB-6664-C2CC-E711-0EC4349D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E1D1D6A8-362B-2DED-FA00-1A0FCBC4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1F60664F-33CB-602C-830C-514B6DC1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C01890D3-C234-82AA-AA1E-03AD4984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7B4174C8-EC74-E71A-319E-F404E47D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A2B9DC5A-58F0-8C4F-E7CA-C6146ADB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97F86222-B9E6-48C7-0A80-38727673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63D1739E-7827-D5B7-4826-9C32D8CB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214286F2-897E-9137-5C99-7DE45929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8287ED06-9AD3-35EF-3F12-426801C7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EC16E163-AAFF-C9F2-1648-BA3AB496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300F738C-6A7F-E431-E8DA-512CA563A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99607D2D-3606-B8F3-AFCC-2F497DFB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2D413A74-1D31-AAB8-1ACA-30578D7C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82B9BCEE-071D-1B31-D311-34E927B3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D3D9D03B-4E24-A82C-837E-C9FE1583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B671AEF7-F392-03FF-AB48-37D8FB61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D50EC176-C2F4-1809-A60C-7FDC7C41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CCB91DCF-ADB7-F2CA-6F9E-70BD3388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917A376D-1076-E4A8-D56F-24BBACB5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AF9D977B-D74F-3A88-FC25-715AAADF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AAC6CB9C-84AD-2CFF-AA32-9290FB9C71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D437C2D8-F6CA-D237-10B2-B986342A10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E0694E89-A4EF-7DF6-BE97-231005DACD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622153E7-9ECC-B60F-761B-B7059D1039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79C18BE7-2631-B170-F2F5-119149E379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237F74CF-0C34-0214-3CAB-996762877E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8C0348ED-6E84-1E5C-15B2-F5A6D65910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0723FD2B-50C4-79CB-5557-E7F96C82CA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50F93CFE-3056-E64C-8C7F-C08A293D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DFC5F295-FEB2-9997-F4E9-6CC5CF55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76354812-B0FA-96B7-8801-5E531D34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1C2B3670-A293-00C5-2025-0E023437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BC6DB722-C364-B707-6923-03D56F5F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DB509036-BBDF-B42D-6D59-63DA8278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9855FBF6-4C56-38DC-F8B1-6D83F81F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0F9AF97E-63ED-10A0-771C-A05F4A5F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4844F410-A797-FD34-A7B6-E8C46B30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FDB016E4-046E-7FB9-3C1D-8D3E1CE9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A6638868-CDC9-F785-8EF1-2C015D05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35167A38-D023-7A55-334B-3E5CE8B0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10D14ADD-7CE9-359E-8DD9-AC900CB9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FE9B7C5D-5A81-7F47-1735-BB917EA2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C34B77AA-078C-002C-86BB-D33ED084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570C24C4-B861-050F-86A1-C3B78851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96B83C02-D78A-A0C8-B734-F07D0C2B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AD86EA4B-D244-B6F3-7902-191C570A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B793468E-EB95-5B52-9ED5-AA41C54A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2CD69322-C74D-0A95-D308-838D093A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0685B307-F26E-856B-7041-7D564783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4" name="Picture 1">
          <a:extLst>
            <a:ext uri="{FF2B5EF4-FFF2-40B4-BE49-F238E27FC236}">
              <a16:creationId xmlns:a16="http://schemas.microsoft.com/office/drawing/2014/main" id="{C668F323-9E94-5D00-9850-82D97099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5" name="Picture 1">
          <a:extLst>
            <a:ext uri="{FF2B5EF4-FFF2-40B4-BE49-F238E27FC236}">
              <a16:creationId xmlns:a16="http://schemas.microsoft.com/office/drawing/2014/main" id="{C5257126-2ECA-8445-078E-92BD095F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6" name="Picture 1">
          <a:extLst>
            <a:ext uri="{FF2B5EF4-FFF2-40B4-BE49-F238E27FC236}">
              <a16:creationId xmlns:a16="http://schemas.microsoft.com/office/drawing/2014/main" id="{B43F67AA-C4E8-9B80-7D4F-BCA42D4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7" name="Picture 1">
          <a:extLst>
            <a:ext uri="{FF2B5EF4-FFF2-40B4-BE49-F238E27FC236}">
              <a16:creationId xmlns:a16="http://schemas.microsoft.com/office/drawing/2014/main" id="{BDCEC04D-D04E-B480-967E-F94F6CA1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id="{7ADD4CF9-89B5-7E07-F2C6-A2E4432D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9" name="Picture 1">
          <a:extLst>
            <a:ext uri="{FF2B5EF4-FFF2-40B4-BE49-F238E27FC236}">
              <a16:creationId xmlns:a16="http://schemas.microsoft.com/office/drawing/2014/main" id="{B3D4B896-19EA-D377-62AB-6B64B670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0" name="Picture 1">
          <a:extLst>
            <a:ext uri="{FF2B5EF4-FFF2-40B4-BE49-F238E27FC236}">
              <a16:creationId xmlns:a16="http://schemas.microsoft.com/office/drawing/2014/main" id="{C6CA3BE0-2C0E-1EE8-C5B1-01968A5C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1" name="Picture 1">
          <a:extLst>
            <a:ext uri="{FF2B5EF4-FFF2-40B4-BE49-F238E27FC236}">
              <a16:creationId xmlns:a16="http://schemas.microsoft.com/office/drawing/2014/main" id="{6827C5DB-3AD0-9E80-2C7B-269DB977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2" name="Picture 1">
          <a:extLst>
            <a:ext uri="{FF2B5EF4-FFF2-40B4-BE49-F238E27FC236}">
              <a16:creationId xmlns:a16="http://schemas.microsoft.com/office/drawing/2014/main" id="{BB53EA6C-A2FB-7CAE-6128-6EDAAAD1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3" name="Picture 1">
          <a:extLst>
            <a:ext uri="{FF2B5EF4-FFF2-40B4-BE49-F238E27FC236}">
              <a16:creationId xmlns:a16="http://schemas.microsoft.com/office/drawing/2014/main" id="{9F23868E-69A3-DBDA-53B7-DAE4FC08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4" name="Picture 1">
          <a:extLst>
            <a:ext uri="{FF2B5EF4-FFF2-40B4-BE49-F238E27FC236}">
              <a16:creationId xmlns:a16="http://schemas.microsoft.com/office/drawing/2014/main" id="{145A387A-0789-EC71-97B4-8BF4DF14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5" name="Picture 1">
          <a:extLst>
            <a:ext uri="{FF2B5EF4-FFF2-40B4-BE49-F238E27FC236}">
              <a16:creationId xmlns:a16="http://schemas.microsoft.com/office/drawing/2014/main" id="{907F879A-B634-FEB2-40B5-14466A02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6" name="Picture 1">
          <a:extLst>
            <a:ext uri="{FF2B5EF4-FFF2-40B4-BE49-F238E27FC236}">
              <a16:creationId xmlns:a16="http://schemas.microsoft.com/office/drawing/2014/main" id="{0F92F735-5036-B477-860A-696CDEF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217" name="Picture 1">
          <a:extLst>
            <a:ext uri="{FF2B5EF4-FFF2-40B4-BE49-F238E27FC236}">
              <a16:creationId xmlns:a16="http://schemas.microsoft.com/office/drawing/2014/main" id="{1A463058-861C-1461-5AC8-BCF20FB7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8" name="Picture 1">
          <a:extLst>
            <a:ext uri="{FF2B5EF4-FFF2-40B4-BE49-F238E27FC236}">
              <a16:creationId xmlns:a16="http://schemas.microsoft.com/office/drawing/2014/main" id="{2C665F81-6863-AD47-E452-01586FE9B1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9" name="Picture 1">
          <a:extLst>
            <a:ext uri="{FF2B5EF4-FFF2-40B4-BE49-F238E27FC236}">
              <a16:creationId xmlns:a16="http://schemas.microsoft.com/office/drawing/2014/main" id="{670D007F-A32B-9E0C-4DD9-76E863ED51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0" name="Picture 1">
          <a:extLst>
            <a:ext uri="{FF2B5EF4-FFF2-40B4-BE49-F238E27FC236}">
              <a16:creationId xmlns:a16="http://schemas.microsoft.com/office/drawing/2014/main" id="{C0EF49D5-D1C7-FFCC-387C-F282AA30D1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1" name="Picture 1">
          <a:extLst>
            <a:ext uri="{FF2B5EF4-FFF2-40B4-BE49-F238E27FC236}">
              <a16:creationId xmlns:a16="http://schemas.microsoft.com/office/drawing/2014/main" id="{82CB581F-2977-9D2C-1DEB-5AAEA1A07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2" name="Picture 1">
          <a:extLst>
            <a:ext uri="{FF2B5EF4-FFF2-40B4-BE49-F238E27FC236}">
              <a16:creationId xmlns:a16="http://schemas.microsoft.com/office/drawing/2014/main" id="{9E026276-116C-47E4-C89B-82CECF73D7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3" name="Picture 1">
          <a:extLst>
            <a:ext uri="{FF2B5EF4-FFF2-40B4-BE49-F238E27FC236}">
              <a16:creationId xmlns:a16="http://schemas.microsoft.com/office/drawing/2014/main" id="{4DB6D0C5-2DE3-D41E-2FCB-78584C44A9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4" name="Picture 1">
          <a:extLst>
            <a:ext uri="{FF2B5EF4-FFF2-40B4-BE49-F238E27FC236}">
              <a16:creationId xmlns:a16="http://schemas.microsoft.com/office/drawing/2014/main" id="{896D833B-C835-08C9-54E5-5FAFAA5246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5" name="Picture 1">
          <a:extLst>
            <a:ext uri="{FF2B5EF4-FFF2-40B4-BE49-F238E27FC236}">
              <a16:creationId xmlns:a16="http://schemas.microsoft.com/office/drawing/2014/main" id="{35E68C65-601E-0A16-11BD-20B1422985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6" name="Picture 1">
          <a:extLst>
            <a:ext uri="{FF2B5EF4-FFF2-40B4-BE49-F238E27FC236}">
              <a16:creationId xmlns:a16="http://schemas.microsoft.com/office/drawing/2014/main" id="{08A8E338-92E0-2F7F-A9C0-73AFDC331C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7" name="Picture 1">
          <a:extLst>
            <a:ext uri="{FF2B5EF4-FFF2-40B4-BE49-F238E27FC236}">
              <a16:creationId xmlns:a16="http://schemas.microsoft.com/office/drawing/2014/main" id="{0E1ABE11-EFA8-04F7-6FC4-8BAD6C741C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8" name="Picture 1">
          <a:extLst>
            <a:ext uri="{FF2B5EF4-FFF2-40B4-BE49-F238E27FC236}">
              <a16:creationId xmlns:a16="http://schemas.microsoft.com/office/drawing/2014/main" id="{E3939308-75AD-EDCD-F7D6-B7C000AF33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9" name="Picture 1">
          <a:extLst>
            <a:ext uri="{FF2B5EF4-FFF2-40B4-BE49-F238E27FC236}">
              <a16:creationId xmlns:a16="http://schemas.microsoft.com/office/drawing/2014/main" id="{C7FF6F3B-7160-9204-F9F3-374129F31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0" name="Picture 1">
          <a:extLst>
            <a:ext uri="{FF2B5EF4-FFF2-40B4-BE49-F238E27FC236}">
              <a16:creationId xmlns:a16="http://schemas.microsoft.com/office/drawing/2014/main" id="{6DE5AD14-73D1-FBDE-D5B3-8E18F93180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1" name="Picture 1">
          <a:extLst>
            <a:ext uri="{FF2B5EF4-FFF2-40B4-BE49-F238E27FC236}">
              <a16:creationId xmlns:a16="http://schemas.microsoft.com/office/drawing/2014/main" id="{C99EE660-2B83-457D-D3AA-F18461E513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id="{15BA9251-456E-6F53-8B9B-49BB684A69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3" name="Picture 1">
          <a:extLst>
            <a:ext uri="{FF2B5EF4-FFF2-40B4-BE49-F238E27FC236}">
              <a16:creationId xmlns:a16="http://schemas.microsoft.com/office/drawing/2014/main" id="{B773D269-1C70-7324-0D32-43FC608EA2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4" name="Picture 1">
          <a:extLst>
            <a:ext uri="{FF2B5EF4-FFF2-40B4-BE49-F238E27FC236}">
              <a16:creationId xmlns:a16="http://schemas.microsoft.com/office/drawing/2014/main" id="{8F3C6B8A-ED9A-B3D3-6C4B-162D50E4ED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5" name="Picture 1">
          <a:extLst>
            <a:ext uri="{FF2B5EF4-FFF2-40B4-BE49-F238E27FC236}">
              <a16:creationId xmlns:a16="http://schemas.microsoft.com/office/drawing/2014/main" id="{83455515-E81F-9CA4-BFDC-55CF32E5E3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6" name="Picture 1">
          <a:extLst>
            <a:ext uri="{FF2B5EF4-FFF2-40B4-BE49-F238E27FC236}">
              <a16:creationId xmlns:a16="http://schemas.microsoft.com/office/drawing/2014/main" id="{A7DEBBAC-47A4-BB48-1DE6-E218C1EB16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7" name="Picture 1">
          <a:extLst>
            <a:ext uri="{FF2B5EF4-FFF2-40B4-BE49-F238E27FC236}">
              <a16:creationId xmlns:a16="http://schemas.microsoft.com/office/drawing/2014/main" id="{2D1F87A4-D989-4698-30CD-7EC752B6B5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8" name="Picture 1">
          <a:extLst>
            <a:ext uri="{FF2B5EF4-FFF2-40B4-BE49-F238E27FC236}">
              <a16:creationId xmlns:a16="http://schemas.microsoft.com/office/drawing/2014/main" id="{1854822F-DBE8-12AA-5A18-BE0C002D96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9" name="Picture 1">
          <a:extLst>
            <a:ext uri="{FF2B5EF4-FFF2-40B4-BE49-F238E27FC236}">
              <a16:creationId xmlns:a16="http://schemas.microsoft.com/office/drawing/2014/main" id="{89FB0663-81C9-CED5-8FCF-B1D3D2DE88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0" name="Picture 1">
          <a:extLst>
            <a:ext uri="{FF2B5EF4-FFF2-40B4-BE49-F238E27FC236}">
              <a16:creationId xmlns:a16="http://schemas.microsoft.com/office/drawing/2014/main" id="{2C8E079A-6C46-5AEF-6CEA-59B22842A6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1" name="Picture 1">
          <a:extLst>
            <a:ext uri="{FF2B5EF4-FFF2-40B4-BE49-F238E27FC236}">
              <a16:creationId xmlns:a16="http://schemas.microsoft.com/office/drawing/2014/main" id="{3D2C0700-F9E9-8172-1B90-862801E848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2" name="Picture 1">
          <a:extLst>
            <a:ext uri="{FF2B5EF4-FFF2-40B4-BE49-F238E27FC236}">
              <a16:creationId xmlns:a16="http://schemas.microsoft.com/office/drawing/2014/main" id="{ADF91E91-A636-ECC5-B301-D1BE4A1E43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3" name="Picture 1">
          <a:extLst>
            <a:ext uri="{FF2B5EF4-FFF2-40B4-BE49-F238E27FC236}">
              <a16:creationId xmlns:a16="http://schemas.microsoft.com/office/drawing/2014/main" id="{F2430EEB-BE3E-A789-60D7-607E66EC4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4" name="Picture 1">
          <a:extLst>
            <a:ext uri="{FF2B5EF4-FFF2-40B4-BE49-F238E27FC236}">
              <a16:creationId xmlns:a16="http://schemas.microsoft.com/office/drawing/2014/main" id="{D4E26EE1-5179-609D-5D70-7725F4A046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5" name="Picture 1">
          <a:extLst>
            <a:ext uri="{FF2B5EF4-FFF2-40B4-BE49-F238E27FC236}">
              <a16:creationId xmlns:a16="http://schemas.microsoft.com/office/drawing/2014/main" id="{F4E4B750-19D4-25FA-A420-17162D404A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6" name="Picture 1">
          <a:extLst>
            <a:ext uri="{FF2B5EF4-FFF2-40B4-BE49-F238E27FC236}">
              <a16:creationId xmlns:a16="http://schemas.microsoft.com/office/drawing/2014/main" id="{833E02F0-F25A-BABD-1DA1-4E4C51C23C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7" name="Picture 1">
          <a:extLst>
            <a:ext uri="{FF2B5EF4-FFF2-40B4-BE49-F238E27FC236}">
              <a16:creationId xmlns:a16="http://schemas.microsoft.com/office/drawing/2014/main" id="{D64D6CCC-95C4-AD5D-64E7-FF4F04DBE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id="{4C422016-CDC4-0453-652D-48E6386143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9" name="Picture 1">
          <a:extLst>
            <a:ext uri="{FF2B5EF4-FFF2-40B4-BE49-F238E27FC236}">
              <a16:creationId xmlns:a16="http://schemas.microsoft.com/office/drawing/2014/main" id="{80FC1438-FA35-7226-7945-D5DA1518E4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0" name="Picture 1">
          <a:extLst>
            <a:ext uri="{FF2B5EF4-FFF2-40B4-BE49-F238E27FC236}">
              <a16:creationId xmlns:a16="http://schemas.microsoft.com/office/drawing/2014/main" id="{60DFE723-5D00-E928-4889-77AD8F54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1" name="Picture 1">
          <a:extLst>
            <a:ext uri="{FF2B5EF4-FFF2-40B4-BE49-F238E27FC236}">
              <a16:creationId xmlns:a16="http://schemas.microsoft.com/office/drawing/2014/main" id="{E7BD91E7-F074-C0F5-C907-E3D62777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2" name="Picture 1">
          <a:extLst>
            <a:ext uri="{FF2B5EF4-FFF2-40B4-BE49-F238E27FC236}">
              <a16:creationId xmlns:a16="http://schemas.microsoft.com/office/drawing/2014/main" id="{B9AF661A-7441-D4ED-B372-91E97DB5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3" name="Picture 1">
          <a:extLst>
            <a:ext uri="{FF2B5EF4-FFF2-40B4-BE49-F238E27FC236}">
              <a16:creationId xmlns:a16="http://schemas.microsoft.com/office/drawing/2014/main" id="{67042583-A593-8A06-26CD-F865E962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4" name="Picture 1">
          <a:extLst>
            <a:ext uri="{FF2B5EF4-FFF2-40B4-BE49-F238E27FC236}">
              <a16:creationId xmlns:a16="http://schemas.microsoft.com/office/drawing/2014/main" id="{1B578ED5-9D27-7061-F713-47192FFE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5" name="Picture 1">
          <a:extLst>
            <a:ext uri="{FF2B5EF4-FFF2-40B4-BE49-F238E27FC236}">
              <a16:creationId xmlns:a16="http://schemas.microsoft.com/office/drawing/2014/main" id="{5AEF208C-E372-2F90-8030-98624085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6" name="Picture 1">
          <a:extLst>
            <a:ext uri="{FF2B5EF4-FFF2-40B4-BE49-F238E27FC236}">
              <a16:creationId xmlns:a16="http://schemas.microsoft.com/office/drawing/2014/main" id="{C1A9E064-E3A1-ACE5-0D07-BF09E976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7" name="Picture 1">
          <a:extLst>
            <a:ext uri="{FF2B5EF4-FFF2-40B4-BE49-F238E27FC236}">
              <a16:creationId xmlns:a16="http://schemas.microsoft.com/office/drawing/2014/main" id="{74E08AE9-763E-1651-9D27-89ADCB75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8" name="Picture 1">
          <a:extLst>
            <a:ext uri="{FF2B5EF4-FFF2-40B4-BE49-F238E27FC236}">
              <a16:creationId xmlns:a16="http://schemas.microsoft.com/office/drawing/2014/main" id="{55937850-1101-A50F-2854-837A1B38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9" name="Picture 1">
          <a:extLst>
            <a:ext uri="{FF2B5EF4-FFF2-40B4-BE49-F238E27FC236}">
              <a16:creationId xmlns:a16="http://schemas.microsoft.com/office/drawing/2014/main" id="{FD860D28-A22B-725B-6B70-0820F5FA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0" name="Picture 1">
          <a:extLst>
            <a:ext uri="{FF2B5EF4-FFF2-40B4-BE49-F238E27FC236}">
              <a16:creationId xmlns:a16="http://schemas.microsoft.com/office/drawing/2014/main" id="{A30935B2-CECB-1442-9888-C9763D11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1" name="Picture 1">
          <a:extLst>
            <a:ext uri="{FF2B5EF4-FFF2-40B4-BE49-F238E27FC236}">
              <a16:creationId xmlns:a16="http://schemas.microsoft.com/office/drawing/2014/main" id="{5E8EDED3-4C37-CD32-1D7F-C41C90DD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2" name="Picture 1">
          <a:extLst>
            <a:ext uri="{FF2B5EF4-FFF2-40B4-BE49-F238E27FC236}">
              <a16:creationId xmlns:a16="http://schemas.microsoft.com/office/drawing/2014/main" id="{70A6F931-DF80-E342-2C2C-35B0A39E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3" name="Picture 1">
          <a:extLst>
            <a:ext uri="{FF2B5EF4-FFF2-40B4-BE49-F238E27FC236}">
              <a16:creationId xmlns:a16="http://schemas.microsoft.com/office/drawing/2014/main" id="{8933F559-23CE-452F-EA5A-ED4D8064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4" name="Picture 1">
          <a:extLst>
            <a:ext uri="{FF2B5EF4-FFF2-40B4-BE49-F238E27FC236}">
              <a16:creationId xmlns:a16="http://schemas.microsoft.com/office/drawing/2014/main" id="{601E88A6-CCE4-AC04-179C-C950CFF4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5" name="Picture 1">
          <a:extLst>
            <a:ext uri="{FF2B5EF4-FFF2-40B4-BE49-F238E27FC236}">
              <a16:creationId xmlns:a16="http://schemas.microsoft.com/office/drawing/2014/main" id="{CC613A73-7CCE-2A45-C14E-6B1D385A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6" name="Picture 1">
          <a:extLst>
            <a:ext uri="{FF2B5EF4-FFF2-40B4-BE49-F238E27FC236}">
              <a16:creationId xmlns:a16="http://schemas.microsoft.com/office/drawing/2014/main" id="{2B0088E1-6A8F-90BC-7397-99B8112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7" name="Picture 1">
          <a:extLst>
            <a:ext uri="{FF2B5EF4-FFF2-40B4-BE49-F238E27FC236}">
              <a16:creationId xmlns:a16="http://schemas.microsoft.com/office/drawing/2014/main" id="{FC522742-200D-F378-3854-4ED3B680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8" name="Picture 1">
          <a:extLst>
            <a:ext uri="{FF2B5EF4-FFF2-40B4-BE49-F238E27FC236}">
              <a16:creationId xmlns:a16="http://schemas.microsoft.com/office/drawing/2014/main" id="{CE671285-EF1B-14C1-7360-8D7D4836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9" name="Picture 1">
          <a:extLst>
            <a:ext uri="{FF2B5EF4-FFF2-40B4-BE49-F238E27FC236}">
              <a16:creationId xmlns:a16="http://schemas.microsoft.com/office/drawing/2014/main" id="{C28E4131-BC29-AA24-94C0-340CC48C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0" name="Picture 1">
          <a:extLst>
            <a:ext uri="{FF2B5EF4-FFF2-40B4-BE49-F238E27FC236}">
              <a16:creationId xmlns:a16="http://schemas.microsoft.com/office/drawing/2014/main" id="{EDB771F2-6A59-B6E2-90E4-3F3E4A25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1" name="Picture 1">
          <a:extLst>
            <a:ext uri="{FF2B5EF4-FFF2-40B4-BE49-F238E27FC236}">
              <a16:creationId xmlns:a16="http://schemas.microsoft.com/office/drawing/2014/main" id="{06E18A6E-89E2-719A-91BB-A0D86088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2" name="Picture 1">
          <a:extLst>
            <a:ext uri="{FF2B5EF4-FFF2-40B4-BE49-F238E27FC236}">
              <a16:creationId xmlns:a16="http://schemas.microsoft.com/office/drawing/2014/main" id="{36388E57-038E-94E2-2255-421295AA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3" name="Picture 1">
          <a:extLst>
            <a:ext uri="{FF2B5EF4-FFF2-40B4-BE49-F238E27FC236}">
              <a16:creationId xmlns:a16="http://schemas.microsoft.com/office/drawing/2014/main" id="{B583AE6B-BB3E-6385-162D-92782B19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4" name="Picture 1">
          <a:extLst>
            <a:ext uri="{FF2B5EF4-FFF2-40B4-BE49-F238E27FC236}">
              <a16:creationId xmlns:a16="http://schemas.microsoft.com/office/drawing/2014/main" id="{D259E485-B3EB-017F-5D7F-87211400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5" name="Picture 1">
          <a:extLst>
            <a:ext uri="{FF2B5EF4-FFF2-40B4-BE49-F238E27FC236}">
              <a16:creationId xmlns:a16="http://schemas.microsoft.com/office/drawing/2014/main" id="{A32D6D3D-693F-D3E1-871B-F1A44E47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6" name="Picture 1">
          <a:extLst>
            <a:ext uri="{FF2B5EF4-FFF2-40B4-BE49-F238E27FC236}">
              <a16:creationId xmlns:a16="http://schemas.microsoft.com/office/drawing/2014/main" id="{3B128030-A1B6-6275-1D56-7D6DAE41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7" name="Picture 1">
          <a:extLst>
            <a:ext uri="{FF2B5EF4-FFF2-40B4-BE49-F238E27FC236}">
              <a16:creationId xmlns:a16="http://schemas.microsoft.com/office/drawing/2014/main" id="{CF441DFE-A0E0-2179-B8E9-75938FEE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8" name="Picture 1">
          <a:extLst>
            <a:ext uri="{FF2B5EF4-FFF2-40B4-BE49-F238E27FC236}">
              <a16:creationId xmlns:a16="http://schemas.microsoft.com/office/drawing/2014/main" id="{07499F2D-117A-A29C-734F-4935FD6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9" name="Picture 1">
          <a:extLst>
            <a:ext uri="{FF2B5EF4-FFF2-40B4-BE49-F238E27FC236}">
              <a16:creationId xmlns:a16="http://schemas.microsoft.com/office/drawing/2014/main" id="{009AD416-950A-64B5-ABA1-E938BAB5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0" name="Picture 1">
          <a:extLst>
            <a:ext uri="{FF2B5EF4-FFF2-40B4-BE49-F238E27FC236}">
              <a16:creationId xmlns:a16="http://schemas.microsoft.com/office/drawing/2014/main" id="{C1FEB79C-C8C7-D95F-76AC-47BEAC43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1" name="Picture 1">
          <a:extLst>
            <a:ext uri="{FF2B5EF4-FFF2-40B4-BE49-F238E27FC236}">
              <a16:creationId xmlns:a16="http://schemas.microsoft.com/office/drawing/2014/main" id="{BDAED43B-0AD4-5A80-1F86-28A2093C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2" name="Picture 1">
          <a:extLst>
            <a:ext uri="{FF2B5EF4-FFF2-40B4-BE49-F238E27FC236}">
              <a16:creationId xmlns:a16="http://schemas.microsoft.com/office/drawing/2014/main" id="{12DB68D4-44CD-E3A5-C926-03951D6F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3" name="Picture 1">
          <a:extLst>
            <a:ext uri="{FF2B5EF4-FFF2-40B4-BE49-F238E27FC236}">
              <a16:creationId xmlns:a16="http://schemas.microsoft.com/office/drawing/2014/main" id="{D6DA8247-85B5-56C0-6724-0F523D32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284" name="Picture 1">
          <a:extLst>
            <a:ext uri="{FF2B5EF4-FFF2-40B4-BE49-F238E27FC236}">
              <a16:creationId xmlns:a16="http://schemas.microsoft.com/office/drawing/2014/main" id="{A3B4830D-3C7F-AF00-45CD-BF1F10F7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5" name="Picture 1">
          <a:extLst>
            <a:ext uri="{FF2B5EF4-FFF2-40B4-BE49-F238E27FC236}">
              <a16:creationId xmlns:a16="http://schemas.microsoft.com/office/drawing/2014/main" id="{64EE2807-CC8D-F5E9-1CC5-54C7147B02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6" name="Picture 1">
          <a:extLst>
            <a:ext uri="{FF2B5EF4-FFF2-40B4-BE49-F238E27FC236}">
              <a16:creationId xmlns:a16="http://schemas.microsoft.com/office/drawing/2014/main" id="{070601B0-C724-04A8-2A91-33184090C9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7" name="Picture 1">
          <a:extLst>
            <a:ext uri="{FF2B5EF4-FFF2-40B4-BE49-F238E27FC236}">
              <a16:creationId xmlns:a16="http://schemas.microsoft.com/office/drawing/2014/main" id="{EF795161-CC1E-9E75-753A-BFB82DB8CA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8" name="Picture 1">
          <a:extLst>
            <a:ext uri="{FF2B5EF4-FFF2-40B4-BE49-F238E27FC236}">
              <a16:creationId xmlns:a16="http://schemas.microsoft.com/office/drawing/2014/main" id="{47C826D9-C4F0-1025-7D64-2CEFCC1027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9" name="Picture 1">
          <a:extLst>
            <a:ext uri="{FF2B5EF4-FFF2-40B4-BE49-F238E27FC236}">
              <a16:creationId xmlns:a16="http://schemas.microsoft.com/office/drawing/2014/main" id="{DC608A7C-EA9B-E8F3-527E-CAF5F24760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0" name="Picture 1">
          <a:extLst>
            <a:ext uri="{FF2B5EF4-FFF2-40B4-BE49-F238E27FC236}">
              <a16:creationId xmlns:a16="http://schemas.microsoft.com/office/drawing/2014/main" id="{252E3B4F-E8AC-2CE5-2826-4D1399C9F6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1" name="Picture 1">
          <a:extLst>
            <a:ext uri="{FF2B5EF4-FFF2-40B4-BE49-F238E27FC236}">
              <a16:creationId xmlns:a16="http://schemas.microsoft.com/office/drawing/2014/main" id="{85426BD8-A6FB-03BB-2BCF-AC99F092C5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2" name="Picture 1">
          <a:extLst>
            <a:ext uri="{FF2B5EF4-FFF2-40B4-BE49-F238E27FC236}">
              <a16:creationId xmlns:a16="http://schemas.microsoft.com/office/drawing/2014/main" id="{CEAF3BCE-3846-0024-4BEF-564BDE9FB5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3" name="Picture 1">
          <a:extLst>
            <a:ext uri="{FF2B5EF4-FFF2-40B4-BE49-F238E27FC236}">
              <a16:creationId xmlns:a16="http://schemas.microsoft.com/office/drawing/2014/main" id="{0CED1B37-2214-2CF1-5930-81E4B56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4" name="Picture 1">
          <a:extLst>
            <a:ext uri="{FF2B5EF4-FFF2-40B4-BE49-F238E27FC236}">
              <a16:creationId xmlns:a16="http://schemas.microsoft.com/office/drawing/2014/main" id="{DEA30A40-2823-5551-A5E9-5A88976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5" name="Picture 1">
          <a:extLst>
            <a:ext uri="{FF2B5EF4-FFF2-40B4-BE49-F238E27FC236}">
              <a16:creationId xmlns:a16="http://schemas.microsoft.com/office/drawing/2014/main" id="{74042768-8508-85E0-C0FF-4DDBC6C1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6" name="Picture 1">
          <a:extLst>
            <a:ext uri="{FF2B5EF4-FFF2-40B4-BE49-F238E27FC236}">
              <a16:creationId xmlns:a16="http://schemas.microsoft.com/office/drawing/2014/main" id="{66F415E6-411E-AB93-F03D-636C69ED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7" name="Picture 1">
          <a:extLst>
            <a:ext uri="{FF2B5EF4-FFF2-40B4-BE49-F238E27FC236}">
              <a16:creationId xmlns:a16="http://schemas.microsoft.com/office/drawing/2014/main" id="{A4804BA0-99CE-AA76-4EF9-78B9F951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8" name="Picture 1">
          <a:extLst>
            <a:ext uri="{FF2B5EF4-FFF2-40B4-BE49-F238E27FC236}">
              <a16:creationId xmlns:a16="http://schemas.microsoft.com/office/drawing/2014/main" id="{6064D0DA-4F91-3E97-FDC9-A1ABB4F1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9" name="Picture 1">
          <a:extLst>
            <a:ext uri="{FF2B5EF4-FFF2-40B4-BE49-F238E27FC236}">
              <a16:creationId xmlns:a16="http://schemas.microsoft.com/office/drawing/2014/main" id="{29CB8711-BC65-DD39-B2E2-D34E91E9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0" name="Picture 1">
          <a:extLst>
            <a:ext uri="{FF2B5EF4-FFF2-40B4-BE49-F238E27FC236}">
              <a16:creationId xmlns:a16="http://schemas.microsoft.com/office/drawing/2014/main" id="{4E6A1CD9-58D6-884D-4B6D-5B11F723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1" name="Picture 1">
          <a:extLst>
            <a:ext uri="{FF2B5EF4-FFF2-40B4-BE49-F238E27FC236}">
              <a16:creationId xmlns:a16="http://schemas.microsoft.com/office/drawing/2014/main" id="{330EE858-2648-F96B-3CCC-6C83910D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2" name="Picture 1">
          <a:extLst>
            <a:ext uri="{FF2B5EF4-FFF2-40B4-BE49-F238E27FC236}">
              <a16:creationId xmlns:a16="http://schemas.microsoft.com/office/drawing/2014/main" id="{60B3ED13-359F-AF32-61E1-B4F1292C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3" name="Picture 1">
          <a:extLst>
            <a:ext uri="{FF2B5EF4-FFF2-40B4-BE49-F238E27FC236}">
              <a16:creationId xmlns:a16="http://schemas.microsoft.com/office/drawing/2014/main" id="{6595D6A5-2927-894C-AFFD-92ECE2EF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4" name="Picture 1">
          <a:extLst>
            <a:ext uri="{FF2B5EF4-FFF2-40B4-BE49-F238E27FC236}">
              <a16:creationId xmlns:a16="http://schemas.microsoft.com/office/drawing/2014/main" id="{6128BA78-5E53-BA51-5676-94B4B543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5" name="Picture 1">
          <a:extLst>
            <a:ext uri="{FF2B5EF4-FFF2-40B4-BE49-F238E27FC236}">
              <a16:creationId xmlns:a16="http://schemas.microsoft.com/office/drawing/2014/main" id="{DD2991DD-E5CA-7061-759D-F1B23E22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6" name="Picture 1">
          <a:extLst>
            <a:ext uri="{FF2B5EF4-FFF2-40B4-BE49-F238E27FC236}">
              <a16:creationId xmlns:a16="http://schemas.microsoft.com/office/drawing/2014/main" id="{9099C823-DE8A-378E-1D18-2318782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7" name="Picture 1">
          <a:extLst>
            <a:ext uri="{FF2B5EF4-FFF2-40B4-BE49-F238E27FC236}">
              <a16:creationId xmlns:a16="http://schemas.microsoft.com/office/drawing/2014/main" id="{58D168CE-30ED-55A9-BD4E-8096DDB8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8" name="Picture 1">
          <a:extLst>
            <a:ext uri="{FF2B5EF4-FFF2-40B4-BE49-F238E27FC236}">
              <a16:creationId xmlns:a16="http://schemas.microsoft.com/office/drawing/2014/main" id="{8D02B2D9-3E46-B97F-D012-B6E05AE2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9" name="Picture 1">
          <a:extLst>
            <a:ext uri="{FF2B5EF4-FFF2-40B4-BE49-F238E27FC236}">
              <a16:creationId xmlns:a16="http://schemas.microsoft.com/office/drawing/2014/main" id="{5C05CC41-1E6D-D10A-7312-97FCF5BA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0" name="Picture 1">
          <a:extLst>
            <a:ext uri="{FF2B5EF4-FFF2-40B4-BE49-F238E27FC236}">
              <a16:creationId xmlns:a16="http://schemas.microsoft.com/office/drawing/2014/main" id="{CCF857A4-C4F8-DDA6-4BE9-EF8BB120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1" name="Picture 1">
          <a:extLst>
            <a:ext uri="{FF2B5EF4-FFF2-40B4-BE49-F238E27FC236}">
              <a16:creationId xmlns:a16="http://schemas.microsoft.com/office/drawing/2014/main" id="{A6BE52F1-EF45-063E-7D90-75A87AAD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2" name="Picture 1">
          <a:extLst>
            <a:ext uri="{FF2B5EF4-FFF2-40B4-BE49-F238E27FC236}">
              <a16:creationId xmlns:a16="http://schemas.microsoft.com/office/drawing/2014/main" id="{071F016D-1D7B-9F11-A8BD-4415BA00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3" name="Picture 1">
          <a:extLst>
            <a:ext uri="{FF2B5EF4-FFF2-40B4-BE49-F238E27FC236}">
              <a16:creationId xmlns:a16="http://schemas.microsoft.com/office/drawing/2014/main" id="{94630D20-E6DD-D021-9063-D3007E9C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4" name="Picture 1">
          <a:extLst>
            <a:ext uri="{FF2B5EF4-FFF2-40B4-BE49-F238E27FC236}">
              <a16:creationId xmlns:a16="http://schemas.microsoft.com/office/drawing/2014/main" id="{B7366025-92B7-968A-64C6-CFB2CBA3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5" name="Picture 1">
          <a:extLst>
            <a:ext uri="{FF2B5EF4-FFF2-40B4-BE49-F238E27FC236}">
              <a16:creationId xmlns:a16="http://schemas.microsoft.com/office/drawing/2014/main" id="{EB4B3895-FDC9-017A-E587-9F86A9D0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6" name="Picture 1">
          <a:extLst>
            <a:ext uri="{FF2B5EF4-FFF2-40B4-BE49-F238E27FC236}">
              <a16:creationId xmlns:a16="http://schemas.microsoft.com/office/drawing/2014/main" id="{5016B53D-25C9-E436-3EC4-36BAEFD0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7" name="Picture 1">
          <a:extLst>
            <a:ext uri="{FF2B5EF4-FFF2-40B4-BE49-F238E27FC236}">
              <a16:creationId xmlns:a16="http://schemas.microsoft.com/office/drawing/2014/main" id="{58101160-74B6-DDCE-6807-266323E4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8" name="Picture 1">
          <a:extLst>
            <a:ext uri="{FF2B5EF4-FFF2-40B4-BE49-F238E27FC236}">
              <a16:creationId xmlns:a16="http://schemas.microsoft.com/office/drawing/2014/main" id="{A7AA23DD-CAD0-271E-8F82-B054784B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9" name="Picture 1">
          <a:extLst>
            <a:ext uri="{FF2B5EF4-FFF2-40B4-BE49-F238E27FC236}">
              <a16:creationId xmlns:a16="http://schemas.microsoft.com/office/drawing/2014/main" id="{9715E317-D152-4618-989C-0297B3D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0" name="Picture 1">
          <a:extLst>
            <a:ext uri="{FF2B5EF4-FFF2-40B4-BE49-F238E27FC236}">
              <a16:creationId xmlns:a16="http://schemas.microsoft.com/office/drawing/2014/main" id="{B3ABF1FE-1B65-74E0-AB10-58A7B9F9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1" name="Picture 1">
          <a:extLst>
            <a:ext uri="{FF2B5EF4-FFF2-40B4-BE49-F238E27FC236}">
              <a16:creationId xmlns:a16="http://schemas.microsoft.com/office/drawing/2014/main" id="{919A2085-5319-9DEF-B579-C4A04A11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2" name="Picture 1">
          <a:extLst>
            <a:ext uri="{FF2B5EF4-FFF2-40B4-BE49-F238E27FC236}">
              <a16:creationId xmlns:a16="http://schemas.microsoft.com/office/drawing/2014/main" id="{AC1834DF-D5B1-C99C-9444-326DC017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3" name="Picture 1">
          <a:extLst>
            <a:ext uri="{FF2B5EF4-FFF2-40B4-BE49-F238E27FC236}">
              <a16:creationId xmlns:a16="http://schemas.microsoft.com/office/drawing/2014/main" id="{41B44264-2D13-5A4E-6F34-2E4AD103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4" name="Picture 1">
          <a:extLst>
            <a:ext uri="{FF2B5EF4-FFF2-40B4-BE49-F238E27FC236}">
              <a16:creationId xmlns:a16="http://schemas.microsoft.com/office/drawing/2014/main" id="{8B4FF30C-4D8A-80E5-F9BF-FBCA0125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5" name="Picture 1">
          <a:extLst>
            <a:ext uri="{FF2B5EF4-FFF2-40B4-BE49-F238E27FC236}">
              <a16:creationId xmlns:a16="http://schemas.microsoft.com/office/drawing/2014/main" id="{CE5E69E6-8348-C333-B47A-4A639A801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6" name="Picture 1">
          <a:extLst>
            <a:ext uri="{FF2B5EF4-FFF2-40B4-BE49-F238E27FC236}">
              <a16:creationId xmlns:a16="http://schemas.microsoft.com/office/drawing/2014/main" id="{C45FC595-FB8B-684A-32DC-05CBF301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327" name="Picture 1">
          <a:extLst>
            <a:ext uri="{FF2B5EF4-FFF2-40B4-BE49-F238E27FC236}">
              <a16:creationId xmlns:a16="http://schemas.microsoft.com/office/drawing/2014/main" id="{1CBF9FEB-BF78-2956-76D9-92215D56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8" name="Picture 1">
          <a:extLst>
            <a:ext uri="{FF2B5EF4-FFF2-40B4-BE49-F238E27FC236}">
              <a16:creationId xmlns:a16="http://schemas.microsoft.com/office/drawing/2014/main" id="{BB2AC9FB-EFD3-320D-A552-CF3C7B9F52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9" name="Picture 1">
          <a:extLst>
            <a:ext uri="{FF2B5EF4-FFF2-40B4-BE49-F238E27FC236}">
              <a16:creationId xmlns:a16="http://schemas.microsoft.com/office/drawing/2014/main" id="{451344D3-F0BE-A170-0834-6F2C77C428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0" name="Picture 1">
          <a:extLst>
            <a:ext uri="{FF2B5EF4-FFF2-40B4-BE49-F238E27FC236}">
              <a16:creationId xmlns:a16="http://schemas.microsoft.com/office/drawing/2014/main" id="{3A9AE36A-FCDA-CEA9-9D84-FA5323C50B7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1" name="Picture 1">
          <a:extLst>
            <a:ext uri="{FF2B5EF4-FFF2-40B4-BE49-F238E27FC236}">
              <a16:creationId xmlns:a16="http://schemas.microsoft.com/office/drawing/2014/main" id="{3B7E59CA-3AE4-6B44-F481-AFC779D3FB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2" name="Picture 1">
          <a:extLst>
            <a:ext uri="{FF2B5EF4-FFF2-40B4-BE49-F238E27FC236}">
              <a16:creationId xmlns:a16="http://schemas.microsoft.com/office/drawing/2014/main" id="{8E2CE736-615B-93B9-6B77-0C5EDBD1AF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3" name="Picture 1">
          <a:extLst>
            <a:ext uri="{FF2B5EF4-FFF2-40B4-BE49-F238E27FC236}">
              <a16:creationId xmlns:a16="http://schemas.microsoft.com/office/drawing/2014/main" id="{8F75D137-DDBB-6D60-5257-B962F00100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4" name="Picture 1">
          <a:extLst>
            <a:ext uri="{FF2B5EF4-FFF2-40B4-BE49-F238E27FC236}">
              <a16:creationId xmlns:a16="http://schemas.microsoft.com/office/drawing/2014/main" id="{868B8ED8-161C-DAEF-118E-1CF5960D13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5" name="Picture 1">
          <a:extLst>
            <a:ext uri="{FF2B5EF4-FFF2-40B4-BE49-F238E27FC236}">
              <a16:creationId xmlns:a16="http://schemas.microsoft.com/office/drawing/2014/main" id="{52357A2C-0317-5F62-8C34-A2C36BF8B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6" name="Picture 1">
          <a:extLst>
            <a:ext uri="{FF2B5EF4-FFF2-40B4-BE49-F238E27FC236}">
              <a16:creationId xmlns:a16="http://schemas.microsoft.com/office/drawing/2014/main" id="{9F3C7509-2F86-FA24-5AF8-B2B746AE3E8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7" name="Picture 1">
          <a:extLst>
            <a:ext uri="{FF2B5EF4-FFF2-40B4-BE49-F238E27FC236}">
              <a16:creationId xmlns:a16="http://schemas.microsoft.com/office/drawing/2014/main" id="{04193C91-B9E4-F569-041C-C8236CE52B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8" name="Picture 1">
          <a:extLst>
            <a:ext uri="{FF2B5EF4-FFF2-40B4-BE49-F238E27FC236}">
              <a16:creationId xmlns:a16="http://schemas.microsoft.com/office/drawing/2014/main" id="{A7AFC7AA-50F6-4A19-53E3-22F4164586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9" name="Picture 1">
          <a:extLst>
            <a:ext uri="{FF2B5EF4-FFF2-40B4-BE49-F238E27FC236}">
              <a16:creationId xmlns:a16="http://schemas.microsoft.com/office/drawing/2014/main" id="{8C4C2F4E-180E-8EE0-9994-3E90338D00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0" name="Picture 1">
          <a:extLst>
            <a:ext uri="{FF2B5EF4-FFF2-40B4-BE49-F238E27FC236}">
              <a16:creationId xmlns:a16="http://schemas.microsoft.com/office/drawing/2014/main" id="{1994542F-827C-A786-8DCF-CED83BC390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1" name="Picture 1">
          <a:extLst>
            <a:ext uri="{FF2B5EF4-FFF2-40B4-BE49-F238E27FC236}">
              <a16:creationId xmlns:a16="http://schemas.microsoft.com/office/drawing/2014/main" id="{5526AA83-1EA5-40E3-4DEC-C732E0C8E6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2" name="Picture 1">
          <a:extLst>
            <a:ext uri="{FF2B5EF4-FFF2-40B4-BE49-F238E27FC236}">
              <a16:creationId xmlns:a16="http://schemas.microsoft.com/office/drawing/2014/main" id="{73EEC378-C877-55BB-8A0E-FC90BFAA69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3" name="Picture 1">
          <a:extLst>
            <a:ext uri="{FF2B5EF4-FFF2-40B4-BE49-F238E27FC236}">
              <a16:creationId xmlns:a16="http://schemas.microsoft.com/office/drawing/2014/main" id="{95AF228A-3067-CB6D-1540-78A209249C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4" name="Picture 1">
          <a:extLst>
            <a:ext uri="{FF2B5EF4-FFF2-40B4-BE49-F238E27FC236}">
              <a16:creationId xmlns:a16="http://schemas.microsoft.com/office/drawing/2014/main" id="{BF9E9050-E834-068F-CC4A-B4D7CFDD50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5" name="Picture 1">
          <a:extLst>
            <a:ext uri="{FF2B5EF4-FFF2-40B4-BE49-F238E27FC236}">
              <a16:creationId xmlns:a16="http://schemas.microsoft.com/office/drawing/2014/main" id="{53B795A5-4BF9-2EE4-1A9D-2C326678F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6" name="Picture 1">
          <a:extLst>
            <a:ext uri="{FF2B5EF4-FFF2-40B4-BE49-F238E27FC236}">
              <a16:creationId xmlns:a16="http://schemas.microsoft.com/office/drawing/2014/main" id="{9EE684C8-A5D7-DCB0-67F0-F52E55422A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7" name="Picture 1">
          <a:extLst>
            <a:ext uri="{FF2B5EF4-FFF2-40B4-BE49-F238E27FC236}">
              <a16:creationId xmlns:a16="http://schemas.microsoft.com/office/drawing/2014/main" id="{D3F24D39-5872-6002-EEC2-190C4C3812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8" name="Picture 1">
          <a:extLst>
            <a:ext uri="{FF2B5EF4-FFF2-40B4-BE49-F238E27FC236}">
              <a16:creationId xmlns:a16="http://schemas.microsoft.com/office/drawing/2014/main" id="{15DCEF2F-CEA5-0155-A790-E535D897E3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9" name="Picture 1">
          <a:extLst>
            <a:ext uri="{FF2B5EF4-FFF2-40B4-BE49-F238E27FC236}">
              <a16:creationId xmlns:a16="http://schemas.microsoft.com/office/drawing/2014/main" id="{B8D8EAE8-873C-7651-D81B-EBC198A3FB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0" name="Picture 1">
          <a:extLst>
            <a:ext uri="{FF2B5EF4-FFF2-40B4-BE49-F238E27FC236}">
              <a16:creationId xmlns:a16="http://schemas.microsoft.com/office/drawing/2014/main" id="{C7C5B4F4-A806-27D6-DF44-16EA3AAA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1" name="Picture 1">
          <a:extLst>
            <a:ext uri="{FF2B5EF4-FFF2-40B4-BE49-F238E27FC236}">
              <a16:creationId xmlns:a16="http://schemas.microsoft.com/office/drawing/2014/main" id="{223B30E3-5072-E7F9-2C38-CAEBB461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2" name="Picture 1">
          <a:extLst>
            <a:ext uri="{FF2B5EF4-FFF2-40B4-BE49-F238E27FC236}">
              <a16:creationId xmlns:a16="http://schemas.microsoft.com/office/drawing/2014/main" id="{7F8B3B14-A6BD-31BA-C1F7-D7030501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3" name="Picture 1">
          <a:extLst>
            <a:ext uri="{FF2B5EF4-FFF2-40B4-BE49-F238E27FC236}">
              <a16:creationId xmlns:a16="http://schemas.microsoft.com/office/drawing/2014/main" id="{6A83862B-8089-87CC-6F89-031C30BD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4" name="Picture 1">
          <a:extLst>
            <a:ext uri="{FF2B5EF4-FFF2-40B4-BE49-F238E27FC236}">
              <a16:creationId xmlns:a16="http://schemas.microsoft.com/office/drawing/2014/main" id="{29139E29-A31A-18C8-FEBC-A03B4E82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5" name="Picture 1">
          <a:extLst>
            <a:ext uri="{FF2B5EF4-FFF2-40B4-BE49-F238E27FC236}">
              <a16:creationId xmlns:a16="http://schemas.microsoft.com/office/drawing/2014/main" id="{246908BB-743A-3A75-647A-05BD3811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6" name="Picture 1">
          <a:extLst>
            <a:ext uri="{FF2B5EF4-FFF2-40B4-BE49-F238E27FC236}">
              <a16:creationId xmlns:a16="http://schemas.microsoft.com/office/drawing/2014/main" id="{006AD299-DC87-F1E3-7982-05864806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7" name="Picture 1">
          <a:extLst>
            <a:ext uri="{FF2B5EF4-FFF2-40B4-BE49-F238E27FC236}">
              <a16:creationId xmlns:a16="http://schemas.microsoft.com/office/drawing/2014/main" id="{D004B295-C8E1-FC2E-ECB0-E1F44C1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8" name="Picture 1">
          <a:extLst>
            <a:ext uri="{FF2B5EF4-FFF2-40B4-BE49-F238E27FC236}">
              <a16:creationId xmlns:a16="http://schemas.microsoft.com/office/drawing/2014/main" id="{1DC78E7A-28C4-6FAF-F015-3F71217B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9" name="Picture 1">
          <a:extLst>
            <a:ext uri="{FF2B5EF4-FFF2-40B4-BE49-F238E27FC236}">
              <a16:creationId xmlns:a16="http://schemas.microsoft.com/office/drawing/2014/main" id="{C2B181D3-AFE7-9166-DF6C-0F6E1E04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0" name="Picture 1">
          <a:extLst>
            <a:ext uri="{FF2B5EF4-FFF2-40B4-BE49-F238E27FC236}">
              <a16:creationId xmlns:a16="http://schemas.microsoft.com/office/drawing/2014/main" id="{FCD65292-CD27-00D6-FF6C-9C7D7B01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1" name="Picture 1">
          <a:extLst>
            <a:ext uri="{FF2B5EF4-FFF2-40B4-BE49-F238E27FC236}">
              <a16:creationId xmlns:a16="http://schemas.microsoft.com/office/drawing/2014/main" id="{067C27D0-E967-EC95-F739-F9245804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2" name="Picture 1">
          <a:extLst>
            <a:ext uri="{FF2B5EF4-FFF2-40B4-BE49-F238E27FC236}">
              <a16:creationId xmlns:a16="http://schemas.microsoft.com/office/drawing/2014/main" id="{53F9754E-DE6E-CB22-8FD5-3533A713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3" name="Picture 1">
          <a:extLst>
            <a:ext uri="{FF2B5EF4-FFF2-40B4-BE49-F238E27FC236}">
              <a16:creationId xmlns:a16="http://schemas.microsoft.com/office/drawing/2014/main" id="{502319B5-2927-1318-9E47-4EDBEB4F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4" name="Picture 1">
          <a:extLst>
            <a:ext uri="{FF2B5EF4-FFF2-40B4-BE49-F238E27FC236}">
              <a16:creationId xmlns:a16="http://schemas.microsoft.com/office/drawing/2014/main" id="{B0EC98F4-63AF-D0E0-336D-05FAA421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5" name="Picture 1">
          <a:extLst>
            <a:ext uri="{FF2B5EF4-FFF2-40B4-BE49-F238E27FC236}">
              <a16:creationId xmlns:a16="http://schemas.microsoft.com/office/drawing/2014/main" id="{08F4AAEA-F53D-805D-3C57-10D919D2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6" name="Picture 1">
          <a:extLst>
            <a:ext uri="{FF2B5EF4-FFF2-40B4-BE49-F238E27FC236}">
              <a16:creationId xmlns:a16="http://schemas.microsoft.com/office/drawing/2014/main" id="{726C1F1A-1072-48F3-BE7E-9FC5AEBD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7" name="Picture 1">
          <a:extLst>
            <a:ext uri="{FF2B5EF4-FFF2-40B4-BE49-F238E27FC236}">
              <a16:creationId xmlns:a16="http://schemas.microsoft.com/office/drawing/2014/main" id="{857FB4AD-EE61-E6A4-A9ED-1BFA2033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8" name="Picture 1">
          <a:extLst>
            <a:ext uri="{FF2B5EF4-FFF2-40B4-BE49-F238E27FC236}">
              <a16:creationId xmlns:a16="http://schemas.microsoft.com/office/drawing/2014/main" id="{3832393E-6FEF-583D-43D2-B6DA97D8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9" name="Picture 1">
          <a:extLst>
            <a:ext uri="{FF2B5EF4-FFF2-40B4-BE49-F238E27FC236}">
              <a16:creationId xmlns:a16="http://schemas.microsoft.com/office/drawing/2014/main" id="{171C35EF-F56F-2FAC-8389-D7B7D5FE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0" name="Picture 1">
          <a:extLst>
            <a:ext uri="{FF2B5EF4-FFF2-40B4-BE49-F238E27FC236}">
              <a16:creationId xmlns:a16="http://schemas.microsoft.com/office/drawing/2014/main" id="{05CF9990-4CF1-B807-7413-51AC433B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1" name="Picture 1">
          <a:extLst>
            <a:ext uri="{FF2B5EF4-FFF2-40B4-BE49-F238E27FC236}">
              <a16:creationId xmlns:a16="http://schemas.microsoft.com/office/drawing/2014/main" id="{10941A60-D568-F448-96FA-D06AF26F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2" name="Picture 1">
          <a:extLst>
            <a:ext uri="{FF2B5EF4-FFF2-40B4-BE49-F238E27FC236}">
              <a16:creationId xmlns:a16="http://schemas.microsoft.com/office/drawing/2014/main" id="{01E8F1BA-DB18-B05F-5367-47B96A7EB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3" name="Picture 1">
          <a:extLst>
            <a:ext uri="{FF2B5EF4-FFF2-40B4-BE49-F238E27FC236}">
              <a16:creationId xmlns:a16="http://schemas.microsoft.com/office/drawing/2014/main" id="{9145A68B-B944-FBA9-1846-F3EA0B9A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4" name="Picture 1">
          <a:extLst>
            <a:ext uri="{FF2B5EF4-FFF2-40B4-BE49-F238E27FC236}">
              <a16:creationId xmlns:a16="http://schemas.microsoft.com/office/drawing/2014/main" id="{4F5776DB-6388-C94C-4BFD-CAEE207D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5" name="Picture 1">
          <a:extLst>
            <a:ext uri="{FF2B5EF4-FFF2-40B4-BE49-F238E27FC236}">
              <a16:creationId xmlns:a16="http://schemas.microsoft.com/office/drawing/2014/main" id="{A3ECD1CE-37C9-04A4-B783-1D311EB0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6" name="Picture 1">
          <a:extLst>
            <a:ext uri="{FF2B5EF4-FFF2-40B4-BE49-F238E27FC236}">
              <a16:creationId xmlns:a16="http://schemas.microsoft.com/office/drawing/2014/main" id="{60EF5EFA-71A0-7325-E45A-20B637A0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7" name="Picture 1">
          <a:extLst>
            <a:ext uri="{FF2B5EF4-FFF2-40B4-BE49-F238E27FC236}">
              <a16:creationId xmlns:a16="http://schemas.microsoft.com/office/drawing/2014/main" id="{6DF32C97-209C-8C1A-CF82-747FE8AB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8" name="Picture 1">
          <a:extLst>
            <a:ext uri="{FF2B5EF4-FFF2-40B4-BE49-F238E27FC236}">
              <a16:creationId xmlns:a16="http://schemas.microsoft.com/office/drawing/2014/main" id="{E4E82179-2D04-DE79-3E99-77DEF836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9" name="Picture 1">
          <a:extLst>
            <a:ext uri="{FF2B5EF4-FFF2-40B4-BE49-F238E27FC236}">
              <a16:creationId xmlns:a16="http://schemas.microsoft.com/office/drawing/2014/main" id="{C820EFB7-A88E-5CA9-F6AB-3AE4CA6C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0" name="Picture 1">
          <a:extLst>
            <a:ext uri="{FF2B5EF4-FFF2-40B4-BE49-F238E27FC236}">
              <a16:creationId xmlns:a16="http://schemas.microsoft.com/office/drawing/2014/main" id="{EDA3EAC6-91C6-C44C-F71C-50FADEFD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1" name="Picture 1">
          <a:extLst>
            <a:ext uri="{FF2B5EF4-FFF2-40B4-BE49-F238E27FC236}">
              <a16:creationId xmlns:a16="http://schemas.microsoft.com/office/drawing/2014/main" id="{DA514DA5-8F02-8191-A4B1-98FC05D2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2" name="Picture 1">
          <a:extLst>
            <a:ext uri="{FF2B5EF4-FFF2-40B4-BE49-F238E27FC236}">
              <a16:creationId xmlns:a16="http://schemas.microsoft.com/office/drawing/2014/main" id="{2224F585-942A-12EB-7616-E37F89C2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3" name="Picture 1">
          <a:extLst>
            <a:ext uri="{FF2B5EF4-FFF2-40B4-BE49-F238E27FC236}">
              <a16:creationId xmlns:a16="http://schemas.microsoft.com/office/drawing/2014/main" id="{4225A52F-FB87-9344-C853-8B964E0A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384" name="Picture 1">
          <a:extLst>
            <a:ext uri="{FF2B5EF4-FFF2-40B4-BE49-F238E27FC236}">
              <a16:creationId xmlns:a16="http://schemas.microsoft.com/office/drawing/2014/main" id="{F8339A67-AFC1-4FAD-4D97-E6DE3FB3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5" name="Picture 1">
          <a:extLst>
            <a:ext uri="{FF2B5EF4-FFF2-40B4-BE49-F238E27FC236}">
              <a16:creationId xmlns:a16="http://schemas.microsoft.com/office/drawing/2014/main" id="{8604AF31-11FF-8F69-A3A1-80EF485EA4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6" name="Picture 1">
          <a:extLst>
            <a:ext uri="{FF2B5EF4-FFF2-40B4-BE49-F238E27FC236}">
              <a16:creationId xmlns:a16="http://schemas.microsoft.com/office/drawing/2014/main" id="{3859BFF5-B9FC-52EC-AB53-3065208CD3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7" name="Picture 1">
          <a:extLst>
            <a:ext uri="{FF2B5EF4-FFF2-40B4-BE49-F238E27FC236}">
              <a16:creationId xmlns:a16="http://schemas.microsoft.com/office/drawing/2014/main" id="{582427AA-8CC4-3CD3-3AD5-EAD9F1ADE2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8" name="Picture 1">
          <a:extLst>
            <a:ext uri="{FF2B5EF4-FFF2-40B4-BE49-F238E27FC236}">
              <a16:creationId xmlns:a16="http://schemas.microsoft.com/office/drawing/2014/main" id="{3044188D-A127-6A92-F279-512D1596CB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9" name="Picture 1">
          <a:extLst>
            <a:ext uri="{FF2B5EF4-FFF2-40B4-BE49-F238E27FC236}">
              <a16:creationId xmlns:a16="http://schemas.microsoft.com/office/drawing/2014/main" id="{C16AA6F3-3060-8B5D-8BC0-722E44BCDB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0" name="Picture 1">
          <a:extLst>
            <a:ext uri="{FF2B5EF4-FFF2-40B4-BE49-F238E27FC236}">
              <a16:creationId xmlns:a16="http://schemas.microsoft.com/office/drawing/2014/main" id="{32B1559E-4A9D-2E84-73F4-4A93C74E07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1" name="Picture 1">
          <a:extLst>
            <a:ext uri="{FF2B5EF4-FFF2-40B4-BE49-F238E27FC236}">
              <a16:creationId xmlns:a16="http://schemas.microsoft.com/office/drawing/2014/main" id="{56B0A397-B7E2-DBD4-7338-8C83C41776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2" name="Picture 1">
          <a:extLst>
            <a:ext uri="{FF2B5EF4-FFF2-40B4-BE49-F238E27FC236}">
              <a16:creationId xmlns:a16="http://schemas.microsoft.com/office/drawing/2014/main" id="{86011076-B403-5B2A-455C-F425FB65AB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3" name="Picture 1">
          <a:extLst>
            <a:ext uri="{FF2B5EF4-FFF2-40B4-BE49-F238E27FC236}">
              <a16:creationId xmlns:a16="http://schemas.microsoft.com/office/drawing/2014/main" id="{747B42F7-2F4B-36A3-0AB1-ED96938E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4" name="Picture 1">
          <a:extLst>
            <a:ext uri="{FF2B5EF4-FFF2-40B4-BE49-F238E27FC236}">
              <a16:creationId xmlns:a16="http://schemas.microsoft.com/office/drawing/2014/main" id="{F67CD565-81FB-BF27-8EE4-C36D3DF4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5" name="Picture 1">
          <a:extLst>
            <a:ext uri="{FF2B5EF4-FFF2-40B4-BE49-F238E27FC236}">
              <a16:creationId xmlns:a16="http://schemas.microsoft.com/office/drawing/2014/main" id="{A3811542-5AA9-861F-1BF2-E193D495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6" name="Picture 1">
          <a:extLst>
            <a:ext uri="{FF2B5EF4-FFF2-40B4-BE49-F238E27FC236}">
              <a16:creationId xmlns:a16="http://schemas.microsoft.com/office/drawing/2014/main" id="{3908CD51-726C-1B71-94F7-6DA976A0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7" name="Picture 1">
          <a:extLst>
            <a:ext uri="{FF2B5EF4-FFF2-40B4-BE49-F238E27FC236}">
              <a16:creationId xmlns:a16="http://schemas.microsoft.com/office/drawing/2014/main" id="{50203795-2DF2-CCC3-515E-E3966C3E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8" name="Picture 1">
          <a:extLst>
            <a:ext uri="{FF2B5EF4-FFF2-40B4-BE49-F238E27FC236}">
              <a16:creationId xmlns:a16="http://schemas.microsoft.com/office/drawing/2014/main" id="{D4123FEF-EE5D-0D6B-8C6B-3E65CAAF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9" name="Picture 1">
          <a:extLst>
            <a:ext uri="{FF2B5EF4-FFF2-40B4-BE49-F238E27FC236}">
              <a16:creationId xmlns:a16="http://schemas.microsoft.com/office/drawing/2014/main" id="{07D66E6B-974C-AE7A-90E4-061A3059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0" name="Picture 1">
          <a:extLst>
            <a:ext uri="{FF2B5EF4-FFF2-40B4-BE49-F238E27FC236}">
              <a16:creationId xmlns:a16="http://schemas.microsoft.com/office/drawing/2014/main" id="{5BC10103-CD36-482A-5B06-0DF97EBB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1" name="Picture 1">
          <a:extLst>
            <a:ext uri="{FF2B5EF4-FFF2-40B4-BE49-F238E27FC236}">
              <a16:creationId xmlns:a16="http://schemas.microsoft.com/office/drawing/2014/main" id="{3441906E-FC47-2930-E1CC-519C7AF7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2" name="Picture 1">
          <a:extLst>
            <a:ext uri="{FF2B5EF4-FFF2-40B4-BE49-F238E27FC236}">
              <a16:creationId xmlns:a16="http://schemas.microsoft.com/office/drawing/2014/main" id="{6AE28419-2925-429F-619E-64AA7D83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3" name="Picture 1">
          <a:extLst>
            <a:ext uri="{FF2B5EF4-FFF2-40B4-BE49-F238E27FC236}">
              <a16:creationId xmlns:a16="http://schemas.microsoft.com/office/drawing/2014/main" id="{FEB6E5F7-B07E-B8C0-EEDA-8C7C34A8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4" name="Picture 1">
          <a:extLst>
            <a:ext uri="{FF2B5EF4-FFF2-40B4-BE49-F238E27FC236}">
              <a16:creationId xmlns:a16="http://schemas.microsoft.com/office/drawing/2014/main" id="{39B9B74F-DFE8-0BBA-8722-2B630695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5" name="Picture 1">
          <a:extLst>
            <a:ext uri="{FF2B5EF4-FFF2-40B4-BE49-F238E27FC236}">
              <a16:creationId xmlns:a16="http://schemas.microsoft.com/office/drawing/2014/main" id="{3241C3A7-DEEE-72FC-D8B8-158168C0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6" name="Picture 1">
          <a:extLst>
            <a:ext uri="{FF2B5EF4-FFF2-40B4-BE49-F238E27FC236}">
              <a16:creationId xmlns:a16="http://schemas.microsoft.com/office/drawing/2014/main" id="{3D491404-25B9-3F35-5ADD-42D296E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7" name="Picture 1">
          <a:extLst>
            <a:ext uri="{FF2B5EF4-FFF2-40B4-BE49-F238E27FC236}">
              <a16:creationId xmlns:a16="http://schemas.microsoft.com/office/drawing/2014/main" id="{04F21A94-CAFE-C859-2C2F-F1CE350D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8" name="Picture 1">
          <a:extLst>
            <a:ext uri="{FF2B5EF4-FFF2-40B4-BE49-F238E27FC236}">
              <a16:creationId xmlns:a16="http://schemas.microsoft.com/office/drawing/2014/main" id="{66A8ED76-27E3-ED01-89C3-2EDEEFFA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9" name="Picture 1">
          <a:extLst>
            <a:ext uri="{FF2B5EF4-FFF2-40B4-BE49-F238E27FC236}">
              <a16:creationId xmlns:a16="http://schemas.microsoft.com/office/drawing/2014/main" id="{F255C3C8-C43C-960C-4EA1-AE12C1FD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0" name="Picture 1">
          <a:extLst>
            <a:ext uri="{FF2B5EF4-FFF2-40B4-BE49-F238E27FC236}">
              <a16:creationId xmlns:a16="http://schemas.microsoft.com/office/drawing/2014/main" id="{00AD356A-8BE4-7099-39EB-4DFF55EB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1" name="Picture 1">
          <a:extLst>
            <a:ext uri="{FF2B5EF4-FFF2-40B4-BE49-F238E27FC236}">
              <a16:creationId xmlns:a16="http://schemas.microsoft.com/office/drawing/2014/main" id="{844186A2-DCE2-078E-5B0F-47DF3695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2" name="Picture 1">
          <a:extLst>
            <a:ext uri="{FF2B5EF4-FFF2-40B4-BE49-F238E27FC236}">
              <a16:creationId xmlns:a16="http://schemas.microsoft.com/office/drawing/2014/main" id="{4E802E40-D0A3-96CD-6879-30FFB8A6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3" name="Picture 1">
          <a:extLst>
            <a:ext uri="{FF2B5EF4-FFF2-40B4-BE49-F238E27FC236}">
              <a16:creationId xmlns:a16="http://schemas.microsoft.com/office/drawing/2014/main" id="{D9533998-1B45-5637-B7AF-6BB8DB74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4" name="Picture 1">
          <a:extLst>
            <a:ext uri="{FF2B5EF4-FFF2-40B4-BE49-F238E27FC236}">
              <a16:creationId xmlns:a16="http://schemas.microsoft.com/office/drawing/2014/main" id="{3DADF226-2240-34DB-69ED-69F907BC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5" name="Picture 1">
          <a:extLst>
            <a:ext uri="{FF2B5EF4-FFF2-40B4-BE49-F238E27FC236}">
              <a16:creationId xmlns:a16="http://schemas.microsoft.com/office/drawing/2014/main" id="{E3033B23-8563-9298-7B7D-36CE0FA1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6" name="Picture 1">
          <a:extLst>
            <a:ext uri="{FF2B5EF4-FFF2-40B4-BE49-F238E27FC236}">
              <a16:creationId xmlns:a16="http://schemas.microsoft.com/office/drawing/2014/main" id="{87006DFE-8B5C-964C-6CB9-3FFFAF5A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7" name="Picture 1">
          <a:extLst>
            <a:ext uri="{FF2B5EF4-FFF2-40B4-BE49-F238E27FC236}">
              <a16:creationId xmlns:a16="http://schemas.microsoft.com/office/drawing/2014/main" id="{FB74BF71-F74B-F45A-65C7-A3CA014A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8" name="Picture 1">
          <a:extLst>
            <a:ext uri="{FF2B5EF4-FFF2-40B4-BE49-F238E27FC236}">
              <a16:creationId xmlns:a16="http://schemas.microsoft.com/office/drawing/2014/main" id="{95AABCF0-F4A3-31EB-47C3-F4EE72A4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9" name="Picture 1">
          <a:extLst>
            <a:ext uri="{FF2B5EF4-FFF2-40B4-BE49-F238E27FC236}">
              <a16:creationId xmlns:a16="http://schemas.microsoft.com/office/drawing/2014/main" id="{2F679601-F9A0-44FF-F495-D4C4008F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0" name="Picture 1">
          <a:extLst>
            <a:ext uri="{FF2B5EF4-FFF2-40B4-BE49-F238E27FC236}">
              <a16:creationId xmlns:a16="http://schemas.microsoft.com/office/drawing/2014/main" id="{7E42A983-DEB6-6DBE-7A3B-A3218158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1" name="Picture 1">
          <a:extLst>
            <a:ext uri="{FF2B5EF4-FFF2-40B4-BE49-F238E27FC236}">
              <a16:creationId xmlns:a16="http://schemas.microsoft.com/office/drawing/2014/main" id="{F6658D42-D9C5-0D04-96C0-A635A033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2" name="Picture 1">
          <a:extLst>
            <a:ext uri="{FF2B5EF4-FFF2-40B4-BE49-F238E27FC236}">
              <a16:creationId xmlns:a16="http://schemas.microsoft.com/office/drawing/2014/main" id="{E4933251-38BF-49F4-5151-F794CEB1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3" name="Picture 1">
          <a:extLst>
            <a:ext uri="{FF2B5EF4-FFF2-40B4-BE49-F238E27FC236}">
              <a16:creationId xmlns:a16="http://schemas.microsoft.com/office/drawing/2014/main" id="{71C763BE-15EC-6DA1-54F1-AD989A60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4" name="Picture 1">
          <a:extLst>
            <a:ext uri="{FF2B5EF4-FFF2-40B4-BE49-F238E27FC236}">
              <a16:creationId xmlns:a16="http://schemas.microsoft.com/office/drawing/2014/main" id="{97F94A49-F3E2-0C67-FD9E-99A3514F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5" name="Picture 1">
          <a:extLst>
            <a:ext uri="{FF2B5EF4-FFF2-40B4-BE49-F238E27FC236}">
              <a16:creationId xmlns:a16="http://schemas.microsoft.com/office/drawing/2014/main" id="{E864BBF2-7078-0981-C7D6-5681E4B7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6" name="Picture 1">
          <a:extLst>
            <a:ext uri="{FF2B5EF4-FFF2-40B4-BE49-F238E27FC236}">
              <a16:creationId xmlns:a16="http://schemas.microsoft.com/office/drawing/2014/main" id="{1F08E7DD-74A4-14A1-89FD-6BB6053F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427" name="Picture 1">
          <a:extLst>
            <a:ext uri="{FF2B5EF4-FFF2-40B4-BE49-F238E27FC236}">
              <a16:creationId xmlns:a16="http://schemas.microsoft.com/office/drawing/2014/main" id="{F4ED9750-CFC8-3D37-C818-4AC179C9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8" name="Picture 1">
          <a:extLst>
            <a:ext uri="{FF2B5EF4-FFF2-40B4-BE49-F238E27FC236}">
              <a16:creationId xmlns:a16="http://schemas.microsoft.com/office/drawing/2014/main" id="{DB830EB4-5673-12AC-0C56-82B07924DB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9" name="Picture 1">
          <a:extLst>
            <a:ext uri="{FF2B5EF4-FFF2-40B4-BE49-F238E27FC236}">
              <a16:creationId xmlns:a16="http://schemas.microsoft.com/office/drawing/2014/main" id="{EB720BBF-7829-966C-D2E0-126DD87104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0" name="Picture 1">
          <a:extLst>
            <a:ext uri="{FF2B5EF4-FFF2-40B4-BE49-F238E27FC236}">
              <a16:creationId xmlns:a16="http://schemas.microsoft.com/office/drawing/2014/main" id="{336EB95E-B1A3-D8DB-BA32-FF766E1241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1" name="Picture 1">
          <a:extLst>
            <a:ext uri="{FF2B5EF4-FFF2-40B4-BE49-F238E27FC236}">
              <a16:creationId xmlns:a16="http://schemas.microsoft.com/office/drawing/2014/main" id="{F8D58882-4295-8797-C5E6-7F4AB839F6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2" name="Picture 1">
          <a:extLst>
            <a:ext uri="{FF2B5EF4-FFF2-40B4-BE49-F238E27FC236}">
              <a16:creationId xmlns:a16="http://schemas.microsoft.com/office/drawing/2014/main" id="{99414969-D3FE-B284-C00D-DB61B0AE56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3" name="Picture 1">
          <a:extLst>
            <a:ext uri="{FF2B5EF4-FFF2-40B4-BE49-F238E27FC236}">
              <a16:creationId xmlns:a16="http://schemas.microsoft.com/office/drawing/2014/main" id="{1A3E8A75-F4E6-84F4-CBC1-8A4E491E55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4" name="Picture 1">
          <a:extLst>
            <a:ext uri="{FF2B5EF4-FFF2-40B4-BE49-F238E27FC236}">
              <a16:creationId xmlns:a16="http://schemas.microsoft.com/office/drawing/2014/main" id="{B33F5DFF-EC4E-CB9D-C9C7-26E0F593E7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5" name="Picture 1">
          <a:extLst>
            <a:ext uri="{FF2B5EF4-FFF2-40B4-BE49-F238E27FC236}">
              <a16:creationId xmlns:a16="http://schemas.microsoft.com/office/drawing/2014/main" id="{A8EAA87D-9512-2C6A-51B0-6AC38F08D8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6" name="Picture 1">
          <a:extLst>
            <a:ext uri="{FF2B5EF4-FFF2-40B4-BE49-F238E27FC236}">
              <a16:creationId xmlns:a16="http://schemas.microsoft.com/office/drawing/2014/main" id="{798CC7C9-8695-B68E-9AC3-60C7CD3195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7" name="Picture 1">
          <a:extLst>
            <a:ext uri="{FF2B5EF4-FFF2-40B4-BE49-F238E27FC236}">
              <a16:creationId xmlns:a16="http://schemas.microsoft.com/office/drawing/2014/main" id="{B7FE0241-A5D3-E357-1FDF-7531FF47AD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8" name="Picture 1">
          <a:extLst>
            <a:ext uri="{FF2B5EF4-FFF2-40B4-BE49-F238E27FC236}">
              <a16:creationId xmlns:a16="http://schemas.microsoft.com/office/drawing/2014/main" id="{1AD5034B-575D-6C21-9CEC-EEB93AF69D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9" name="Picture 1">
          <a:extLst>
            <a:ext uri="{FF2B5EF4-FFF2-40B4-BE49-F238E27FC236}">
              <a16:creationId xmlns:a16="http://schemas.microsoft.com/office/drawing/2014/main" id="{CDFE4A2F-D807-EA7C-FBFB-19E45B65E8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0" name="Picture 1">
          <a:extLst>
            <a:ext uri="{FF2B5EF4-FFF2-40B4-BE49-F238E27FC236}">
              <a16:creationId xmlns:a16="http://schemas.microsoft.com/office/drawing/2014/main" id="{E789CCA5-A2DA-6600-D559-B2C6C6B824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1" name="Picture 1">
          <a:extLst>
            <a:ext uri="{FF2B5EF4-FFF2-40B4-BE49-F238E27FC236}">
              <a16:creationId xmlns:a16="http://schemas.microsoft.com/office/drawing/2014/main" id="{58C94A54-ED3A-CE6A-71CB-D33681B261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2" name="Picture 1">
          <a:extLst>
            <a:ext uri="{FF2B5EF4-FFF2-40B4-BE49-F238E27FC236}">
              <a16:creationId xmlns:a16="http://schemas.microsoft.com/office/drawing/2014/main" id="{13C76A8F-67CA-B2DB-86F4-A21C8494A4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3" name="Picture 1">
          <a:extLst>
            <a:ext uri="{FF2B5EF4-FFF2-40B4-BE49-F238E27FC236}">
              <a16:creationId xmlns:a16="http://schemas.microsoft.com/office/drawing/2014/main" id="{C6FBD2D6-6D4A-4C32-8486-5356FC2BA2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4" name="Picture 1">
          <a:extLst>
            <a:ext uri="{FF2B5EF4-FFF2-40B4-BE49-F238E27FC236}">
              <a16:creationId xmlns:a16="http://schemas.microsoft.com/office/drawing/2014/main" id="{F72AFADC-27BD-32DB-55FC-EAE0AA98A6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5" name="Picture 1">
          <a:extLst>
            <a:ext uri="{FF2B5EF4-FFF2-40B4-BE49-F238E27FC236}">
              <a16:creationId xmlns:a16="http://schemas.microsoft.com/office/drawing/2014/main" id="{E6DBB9D6-DE76-247D-98E6-CF9AAF5C7C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6" name="Picture 1">
          <a:extLst>
            <a:ext uri="{FF2B5EF4-FFF2-40B4-BE49-F238E27FC236}">
              <a16:creationId xmlns:a16="http://schemas.microsoft.com/office/drawing/2014/main" id="{0E9C1096-D507-EF2C-0F00-7F12C873A1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7" name="Picture 1">
          <a:extLst>
            <a:ext uri="{FF2B5EF4-FFF2-40B4-BE49-F238E27FC236}">
              <a16:creationId xmlns:a16="http://schemas.microsoft.com/office/drawing/2014/main" id="{3E382C1E-70F8-8490-4573-0FCA194CBE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8" name="Picture 1">
          <a:extLst>
            <a:ext uri="{FF2B5EF4-FFF2-40B4-BE49-F238E27FC236}">
              <a16:creationId xmlns:a16="http://schemas.microsoft.com/office/drawing/2014/main" id="{E823666D-095B-9936-FDE9-CF6C5B4555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9" name="Picture 1">
          <a:extLst>
            <a:ext uri="{FF2B5EF4-FFF2-40B4-BE49-F238E27FC236}">
              <a16:creationId xmlns:a16="http://schemas.microsoft.com/office/drawing/2014/main" id="{8F8DEAC0-03EC-B9AB-B343-CB2E4F8119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0" name="Picture 1">
          <a:extLst>
            <a:ext uri="{FF2B5EF4-FFF2-40B4-BE49-F238E27FC236}">
              <a16:creationId xmlns:a16="http://schemas.microsoft.com/office/drawing/2014/main" id="{76422749-5FDC-DAA2-78E1-9512BF754B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1" name="Picture 1">
          <a:extLst>
            <a:ext uri="{FF2B5EF4-FFF2-40B4-BE49-F238E27FC236}">
              <a16:creationId xmlns:a16="http://schemas.microsoft.com/office/drawing/2014/main" id="{3BB4D790-E54F-0277-11EF-08BB851AF5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2" name="Picture 1">
          <a:extLst>
            <a:ext uri="{FF2B5EF4-FFF2-40B4-BE49-F238E27FC236}">
              <a16:creationId xmlns:a16="http://schemas.microsoft.com/office/drawing/2014/main" id="{98BECD1C-3F2E-FDA5-1BE6-BE582F4B76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3" name="Picture 1">
          <a:extLst>
            <a:ext uri="{FF2B5EF4-FFF2-40B4-BE49-F238E27FC236}">
              <a16:creationId xmlns:a16="http://schemas.microsoft.com/office/drawing/2014/main" id="{E4966DD7-F9A8-E2E0-A9CC-2FBAB185A5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4" name="Picture 1">
          <a:extLst>
            <a:ext uri="{FF2B5EF4-FFF2-40B4-BE49-F238E27FC236}">
              <a16:creationId xmlns:a16="http://schemas.microsoft.com/office/drawing/2014/main" id="{396AE6E1-FDDC-980E-7D21-B598FF473F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5" name="Picture 1">
          <a:extLst>
            <a:ext uri="{FF2B5EF4-FFF2-40B4-BE49-F238E27FC236}">
              <a16:creationId xmlns:a16="http://schemas.microsoft.com/office/drawing/2014/main" id="{CE8B1BB6-F8A9-6DB3-62C5-10E2457C69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6" name="Picture 1">
          <a:extLst>
            <a:ext uri="{FF2B5EF4-FFF2-40B4-BE49-F238E27FC236}">
              <a16:creationId xmlns:a16="http://schemas.microsoft.com/office/drawing/2014/main" id="{31FF088D-77B3-DEF9-A5C6-495E5C927C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7" name="Picture 1">
          <a:extLst>
            <a:ext uri="{FF2B5EF4-FFF2-40B4-BE49-F238E27FC236}">
              <a16:creationId xmlns:a16="http://schemas.microsoft.com/office/drawing/2014/main" id="{B1E1D78D-2660-54A7-3AF6-691F1BD258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8" name="Picture 1">
          <a:extLst>
            <a:ext uri="{FF2B5EF4-FFF2-40B4-BE49-F238E27FC236}">
              <a16:creationId xmlns:a16="http://schemas.microsoft.com/office/drawing/2014/main" id="{740E2007-C4E9-2DC5-D32B-17ED870E6C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9" name="Picture 1">
          <a:extLst>
            <a:ext uri="{FF2B5EF4-FFF2-40B4-BE49-F238E27FC236}">
              <a16:creationId xmlns:a16="http://schemas.microsoft.com/office/drawing/2014/main" id="{F534DC18-8572-F8D0-5D5F-9B7E5E314E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0" name="Picture 1">
          <a:extLst>
            <a:ext uri="{FF2B5EF4-FFF2-40B4-BE49-F238E27FC236}">
              <a16:creationId xmlns:a16="http://schemas.microsoft.com/office/drawing/2014/main" id="{5C88E071-A348-EEC1-39F5-9511A0CBE8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1" name="Picture 1">
          <a:extLst>
            <a:ext uri="{FF2B5EF4-FFF2-40B4-BE49-F238E27FC236}">
              <a16:creationId xmlns:a16="http://schemas.microsoft.com/office/drawing/2014/main" id="{68D1094D-6C84-FE18-7456-5A2BA48A88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2" name="Picture 1">
          <a:extLst>
            <a:ext uri="{FF2B5EF4-FFF2-40B4-BE49-F238E27FC236}">
              <a16:creationId xmlns:a16="http://schemas.microsoft.com/office/drawing/2014/main" id="{E7A87A77-2682-3EA7-25FF-1B353434D3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3" name="Picture 1">
          <a:extLst>
            <a:ext uri="{FF2B5EF4-FFF2-40B4-BE49-F238E27FC236}">
              <a16:creationId xmlns:a16="http://schemas.microsoft.com/office/drawing/2014/main" id="{BEB12901-E300-86A0-B7E1-0F7AF5F44E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4" name="Picture 1">
          <a:extLst>
            <a:ext uri="{FF2B5EF4-FFF2-40B4-BE49-F238E27FC236}">
              <a16:creationId xmlns:a16="http://schemas.microsoft.com/office/drawing/2014/main" id="{B3AAA195-21D4-E0C8-CE75-403BCDF8AA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5" name="Picture 1">
          <a:extLst>
            <a:ext uri="{FF2B5EF4-FFF2-40B4-BE49-F238E27FC236}">
              <a16:creationId xmlns:a16="http://schemas.microsoft.com/office/drawing/2014/main" id="{562A36D4-60C2-7F80-E0E6-71068BE1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6" name="Picture 1">
          <a:extLst>
            <a:ext uri="{FF2B5EF4-FFF2-40B4-BE49-F238E27FC236}">
              <a16:creationId xmlns:a16="http://schemas.microsoft.com/office/drawing/2014/main" id="{FB28925B-72B8-49E6-D4A4-F353D9DD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7" name="Picture 1">
          <a:extLst>
            <a:ext uri="{FF2B5EF4-FFF2-40B4-BE49-F238E27FC236}">
              <a16:creationId xmlns:a16="http://schemas.microsoft.com/office/drawing/2014/main" id="{E2032E0C-FC03-F0D7-8879-AECD0E81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8" name="Picture 1">
          <a:extLst>
            <a:ext uri="{FF2B5EF4-FFF2-40B4-BE49-F238E27FC236}">
              <a16:creationId xmlns:a16="http://schemas.microsoft.com/office/drawing/2014/main" id="{9BE1B2D7-B06A-EF04-D655-F9376A10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9" name="Picture 1">
          <a:extLst>
            <a:ext uri="{FF2B5EF4-FFF2-40B4-BE49-F238E27FC236}">
              <a16:creationId xmlns:a16="http://schemas.microsoft.com/office/drawing/2014/main" id="{9C542762-D73A-F1F2-6FF7-B414F75B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0" name="Picture 1">
          <a:extLst>
            <a:ext uri="{FF2B5EF4-FFF2-40B4-BE49-F238E27FC236}">
              <a16:creationId xmlns:a16="http://schemas.microsoft.com/office/drawing/2014/main" id="{57709B04-2040-FDEC-F20B-E74BE51D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1" name="Picture 1">
          <a:extLst>
            <a:ext uri="{FF2B5EF4-FFF2-40B4-BE49-F238E27FC236}">
              <a16:creationId xmlns:a16="http://schemas.microsoft.com/office/drawing/2014/main" id="{F7BD1016-CCF1-367A-0A2C-D102B07D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2" name="Picture 1">
          <a:extLst>
            <a:ext uri="{FF2B5EF4-FFF2-40B4-BE49-F238E27FC236}">
              <a16:creationId xmlns:a16="http://schemas.microsoft.com/office/drawing/2014/main" id="{972B318D-B7F8-40F8-7D81-D49C850A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3" name="Picture 1">
          <a:extLst>
            <a:ext uri="{FF2B5EF4-FFF2-40B4-BE49-F238E27FC236}">
              <a16:creationId xmlns:a16="http://schemas.microsoft.com/office/drawing/2014/main" id="{ECB86588-1C23-821E-3B64-BEDCE0D4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4" name="Picture 1">
          <a:extLst>
            <a:ext uri="{FF2B5EF4-FFF2-40B4-BE49-F238E27FC236}">
              <a16:creationId xmlns:a16="http://schemas.microsoft.com/office/drawing/2014/main" id="{A3F91A0C-065C-9150-000A-0C045600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5" name="Picture 1">
          <a:extLst>
            <a:ext uri="{FF2B5EF4-FFF2-40B4-BE49-F238E27FC236}">
              <a16:creationId xmlns:a16="http://schemas.microsoft.com/office/drawing/2014/main" id="{B36F60BE-1905-B7B1-65D6-08E2181E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6" name="Picture 1">
          <a:extLst>
            <a:ext uri="{FF2B5EF4-FFF2-40B4-BE49-F238E27FC236}">
              <a16:creationId xmlns:a16="http://schemas.microsoft.com/office/drawing/2014/main" id="{6ECC33DA-E66B-E0E3-6B9C-0945F7AD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7" name="Picture 1">
          <a:extLst>
            <a:ext uri="{FF2B5EF4-FFF2-40B4-BE49-F238E27FC236}">
              <a16:creationId xmlns:a16="http://schemas.microsoft.com/office/drawing/2014/main" id="{AC1E325D-3148-3EA3-D603-DC4F1AA6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8" name="Picture 1">
          <a:extLst>
            <a:ext uri="{FF2B5EF4-FFF2-40B4-BE49-F238E27FC236}">
              <a16:creationId xmlns:a16="http://schemas.microsoft.com/office/drawing/2014/main" id="{CBD24214-A2F0-A787-D58D-FE63115D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9" name="Picture 1">
          <a:extLst>
            <a:ext uri="{FF2B5EF4-FFF2-40B4-BE49-F238E27FC236}">
              <a16:creationId xmlns:a16="http://schemas.microsoft.com/office/drawing/2014/main" id="{823061AC-1214-5BF5-3425-00D326D9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0" name="Picture 1">
          <a:extLst>
            <a:ext uri="{FF2B5EF4-FFF2-40B4-BE49-F238E27FC236}">
              <a16:creationId xmlns:a16="http://schemas.microsoft.com/office/drawing/2014/main" id="{DC1B5846-DAC6-6E0B-D025-2545F1E8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1" name="Picture 1">
          <a:extLst>
            <a:ext uri="{FF2B5EF4-FFF2-40B4-BE49-F238E27FC236}">
              <a16:creationId xmlns:a16="http://schemas.microsoft.com/office/drawing/2014/main" id="{3A031DF0-8107-D968-3F19-535FDC6E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2" name="Picture 1">
          <a:extLst>
            <a:ext uri="{FF2B5EF4-FFF2-40B4-BE49-F238E27FC236}">
              <a16:creationId xmlns:a16="http://schemas.microsoft.com/office/drawing/2014/main" id="{15EE752D-FD06-FB37-FD42-998458C0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3" name="Picture 1">
          <a:extLst>
            <a:ext uri="{FF2B5EF4-FFF2-40B4-BE49-F238E27FC236}">
              <a16:creationId xmlns:a16="http://schemas.microsoft.com/office/drawing/2014/main" id="{847FA8F8-8B44-F027-786D-33E24507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4" name="Picture 1">
          <a:extLst>
            <a:ext uri="{FF2B5EF4-FFF2-40B4-BE49-F238E27FC236}">
              <a16:creationId xmlns:a16="http://schemas.microsoft.com/office/drawing/2014/main" id="{A6D11137-E48C-C966-75CF-B36351C2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5" name="Picture 1">
          <a:extLst>
            <a:ext uri="{FF2B5EF4-FFF2-40B4-BE49-F238E27FC236}">
              <a16:creationId xmlns:a16="http://schemas.microsoft.com/office/drawing/2014/main" id="{11467467-19F1-52ED-ECD4-4A76C3FE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6" name="Picture 1">
          <a:extLst>
            <a:ext uri="{FF2B5EF4-FFF2-40B4-BE49-F238E27FC236}">
              <a16:creationId xmlns:a16="http://schemas.microsoft.com/office/drawing/2014/main" id="{A275B257-A5E1-5EE2-344F-54122EC2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7" name="Picture 1">
          <a:extLst>
            <a:ext uri="{FF2B5EF4-FFF2-40B4-BE49-F238E27FC236}">
              <a16:creationId xmlns:a16="http://schemas.microsoft.com/office/drawing/2014/main" id="{78C1D803-FAA0-E99E-4FB6-E7048C71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8" name="Picture 1">
          <a:extLst>
            <a:ext uri="{FF2B5EF4-FFF2-40B4-BE49-F238E27FC236}">
              <a16:creationId xmlns:a16="http://schemas.microsoft.com/office/drawing/2014/main" id="{0DEB8723-B052-2FFF-99FA-F5E52F4A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9" name="Picture 1">
          <a:extLst>
            <a:ext uri="{FF2B5EF4-FFF2-40B4-BE49-F238E27FC236}">
              <a16:creationId xmlns:a16="http://schemas.microsoft.com/office/drawing/2014/main" id="{5445862D-C3AE-E49C-0096-723191F0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0" name="Picture 1">
          <a:extLst>
            <a:ext uri="{FF2B5EF4-FFF2-40B4-BE49-F238E27FC236}">
              <a16:creationId xmlns:a16="http://schemas.microsoft.com/office/drawing/2014/main" id="{8DDB2E95-57B3-9CD2-446B-825F0D9D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1" name="Picture 1">
          <a:extLst>
            <a:ext uri="{FF2B5EF4-FFF2-40B4-BE49-F238E27FC236}">
              <a16:creationId xmlns:a16="http://schemas.microsoft.com/office/drawing/2014/main" id="{C994CC3A-F453-6919-9276-0F9B465A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2" name="Picture 1">
          <a:extLst>
            <a:ext uri="{FF2B5EF4-FFF2-40B4-BE49-F238E27FC236}">
              <a16:creationId xmlns:a16="http://schemas.microsoft.com/office/drawing/2014/main" id="{CC7B593C-3923-E7D7-3A9F-90BFF501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3" name="Picture 1">
          <a:extLst>
            <a:ext uri="{FF2B5EF4-FFF2-40B4-BE49-F238E27FC236}">
              <a16:creationId xmlns:a16="http://schemas.microsoft.com/office/drawing/2014/main" id="{0ADCD68D-A465-9227-7A0B-A769A99F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4" name="Picture 1">
          <a:extLst>
            <a:ext uri="{FF2B5EF4-FFF2-40B4-BE49-F238E27FC236}">
              <a16:creationId xmlns:a16="http://schemas.microsoft.com/office/drawing/2014/main" id="{69905F82-72DD-0000-54F3-6F533ADE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5" name="Picture 1">
          <a:extLst>
            <a:ext uri="{FF2B5EF4-FFF2-40B4-BE49-F238E27FC236}">
              <a16:creationId xmlns:a16="http://schemas.microsoft.com/office/drawing/2014/main" id="{32248DC2-2544-1C27-CE8F-52AE4EAA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6" name="Picture 1">
          <a:extLst>
            <a:ext uri="{FF2B5EF4-FFF2-40B4-BE49-F238E27FC236}">
              <a16:creationId xmlns:a16="http://schemas.microsoft.com/office/drawing/2014/main" id="{70A5AF9A-7406-950A-DC59-9101F0C8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7" name="Picture 1">
          <a:extLst>
            <a:ext uri="{FF2B5EF4-FFF2-40B4-BE49-F238E27FC236}">
              <a16:creationId xmlns:a16="http://schemas.microsoft.com/office/drawing/2014/main" id="{A6C102FE-0453-6831-2DAF-4CAE7098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8" name="Picture 1">
          <a:extLst>
            <a:ext uri="{FF2B5EF4-FFF2-40B4-BE49-F238E27FC236}">
              <a16:creationId xmlns:a16="http://schemas.microsoft.com/office/drawing/2014/main" id="{76726E7B-186F-F461-E1EC-9E514F14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499" name="Picture 1">
          <a:extLst>
            <a:ext uri="{FF2B5EF4-FFF2-40B4-BE49-F238E27FC236}">
              <a16:creationId xmlns:a16="http://schemas.microsoft.com/office/drawing/2014/main" id="{A9F89219-DD8B-2767-B613-ED4B4D31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0" name="Picture 1">
          <a:extLst>
            <a:ext uri="{FF2B5EF4-FFF2-40B4-BE49-F238E27FC236}">
              <a16:creationId xmlns:a16="http://schemas.microsoft.com/office/drawing/2014/main" id="{FE1AFCA6-AFA1-6BA4-7B96-99902D79A2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1" name="Picture 1">
          <a:extLst>
            <a:ext uri="{FF2B5EF4-FFF2-40B4-BE49-F238E27FC236}">
              <a16:creationId xmlns:a16="http://schemas.microsoft.com/office/drawing/2014/main" id="{4E0973FF-17DF-7EFB-F26B-852FDF91E6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2" name="Picture 1">
          <a:extLst>
            <a:ext uri="{FF2B5EF4-FFF2-40B4-BE49-F238E27FC236}">
              <a16:creationId xmlns:a16="http://schemas.microsoft.com/office/drawing/2014/main" id="{04A58EA3-A8CA-1ACE-7287-B4BB3E78F7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3" name="Picture 1">
          <a:extLst>
            <a:ext uri="{FF2B5EF4-FFF2-40B4-BE49-F238E27FC236}">
              <a16:creationId xmlns:a16="http://schemas.microsoft.com/office/drawing/2014/main" id="{30264322-33DB-69F7-A801-45DBBDB262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4" name="Picture 1">
          <a:extLst>
            <a:ext uri="{FF2B5EF4-FFF2-40B4-BE49-F238E27FC236}">
              <a16:creationId xmlns:a16="http://schemas.microsoft.com/office/drawing/2014/main" id="{1DDD2F02-63C0-6318-38C6-0A3C3517B6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5" name="Picture 1">
          <a:extLst>
            <a:ext uri="{FF2B5EF4-FFF2-40B4-BE49-F238E27FC236}">
              <a16:creationId xmlns:a16="http://schemas.microsoft.com/office/drawing/2014/main" id="{2C89AFEE-4BB1-1FCA-66B0-0F8C013CD2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6" name="Picture 1">
          <a:extLst>
            <a:ext uri="{FF2B5EF4-FFF2-40B4-BE49-F238E27FC236}">
              <a16:creationId xmlns:a16="http://schemas.microsoft.com/office/drawing/2014/main" id="{428C0135-DD40-541C-9176-CF8C715018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7" name="Picture 1">
          <a:extLst>
            <a:ext uri="{FF2B5EF4-FFF2-40B4-BE49-F238E27FC236}">
              <a16:creationId xmlns:a16="http://schemas.microsoft.com/office/drawing/2014/main" id="{DFA638F5-814A-43EA-689F-F00705E5B8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8" name="Picture 1">
          <a:extLst>
            <a:ext uri="{FF2B5EF4-FFF2-40B4-BE49-F238E27FC236}">
              <a16:creationId xmlns:a16="http://schemas.microsoft.com/office/drawing/2014/main" id="{A21DC80E-6619-7F07-EE28-BA969353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9" name="Picture 1">
          <a:extLst>
            <a:ext uri="{FF2B5EF4-FFF2-40B4-BE49-F238E27FC236}">
              <a16:creationId xmlns:a16="http://schemas.microsoft.com/office/drawing/2014/main" id="{FC194F7E-371A-6EC7-8623-468831B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0" name="Picture 1">
          <a:extLst>
            <a:ext uri="{FF2B5EF4-FFF2-40B4-BE49-F238E27FC236}">
              <a16:creationId xmlns:a16="http://schemas.microsoft.com/office/drawing/2014/main" id="{4BB66FEB-56A2-873F-78E9-6455FF71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1" name="Picture 1">
          <a:extLst>
            <a:ext uri="{FF2B5EF4-FFF2-40B4-BE49-F238E27FC236}">
              <a16:creationId xmlns:a16="http://schemas.microsoft.com/office/drawing/2014/main" id="{2AE7042B-D4C0-7D0A-DC2A-E69C66D3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2" name="Picture 1">
          <a:extLst>
            <a:ext uri="{FF2B5EF4-FFF2-40B4-BE49-F238E27FC236}">
              <a16:creationId xmlns:a16="http://schemas.microsoft.com/office/drawing/2014/main" id="{6CCDD835-9E7E-3FFF-E489-127FD2CF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3" name="Picture 1">
          <a:extLst>
            <a:ext uri="{FF2B5EF4-FFF2-40B4-BE49-F238E27FC236}">
              <a16:creationId xmlns:a16="http://schemas.microsoft.com/office/drawing/2014/main" id="{245C5C4A-73D7-AE52-EDA6-B7B04A47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4" name="Picture 1">
          <a:extLst>
            <a:ext uri="{FF2B5EF4-FFF2-40B4-BE49-F238E27FC236}">
              <a16:creationId xmlns:a16="http://schemas.microsoft.com/office/drawing/2014/main" id="{49ACEBB1-C361-78F8-FF36-B5F4BADC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5" name="Picture 1">
          <a:extLst>
            <a:ext uri="{FF2B5EF4-FFF2-40B4-BE49-F238E27FC236}">
              <a16:creationId xmlns:a16="http://schemas.microsoft.com/office/drawing/2014/main" id="{3AE9C04E-44BA-FD4E-0DF8-D27962C1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6" name="Picture 1">
          <a:extLst>
            <a:ext uri="{FF2B5EF4-FFF2-40B4-BE49-F238E27FC236}">
              <a16:creationId xmlns:a16="http://schemas.microsoft.com/office/drawing/2014/main" id="{24D3607E-5AA5-6C1F-CE63-75F134BF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7" name="Picture 1">
          <a:extLst>
            <a:ext uri="{FF2B5EF4-FFF2-40B4-BE49-F238E27FC236}">
              <a16:creationId xmlns:a16="http://schemas.microsoft.com/office/drawing/2014/main" id="{FB509481-8B2B-8E23-5880-158A7A5C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8" name="Picture 1">
          <a:extLst>
            <a:ext uri="{FF2B5EF4-FFF2-40B4-BE49-F238E27FC236}">
              <a16:creationId xmlns:a16="http://schemas.microsoft.com/office/drawing/2014/main" id="{4E607D01-4612-2F33-0B25-B4808DF3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9" name="Picture 1">
          <a:extLst>
            <a:ext uri="{FF2B5EF4-FFF2-40B4-BE49-F238E27FC236}">
              <a16:creationId xmlns:a16="http://schemas.microsoft.com/office/drawing/2014/main" id="{AA9EB282-EFA0-D648-A849-6458EC77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0" name="Picture 1">
          <a:extLst>
            <a:ext uri="{FF2B5EF4-FFF2-40B4-BE49-F238E27FC236}">
              <a16:creationId xmlns:a16="http://schemas.microsoft.com/office/drawing/2014/main" id="{30AC3847-DAD8-D5B9-DA9C-E9139EB0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1" name="Picture 1">
          <a:extLst>
            <a:ext uri="{FF2B5EF4-FFF2-40B4-BE49-F238E27FC236}">
              <a16:creationId xmlns:a16="http://schemas.microsoft.com/office/drawing/2014/main" id="{7D962D8E-F49E-4CFB-D276-287B7133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2" name="Picture 1">
          <a:extLst>
            <a:ext uri="{FF2B5EF4-FFF2-40B4-BE49-F238E27FC236}">
              <a16:creationId xmlns:a16="http://schemas.microsoft.com/office/drawing/2014/main" id="{1EBD30FB-7597-9DD0-BC16-4CC3F9F3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3" name="Picture 1">
          <a:extLst>
            <a:ext uri="{FF2B5EF4-FFF2-40B4-BE49-F238E27FC236}">
              <a16:creationId xmlns:a16="http://schemas.microsoft.com/office/drawing/2014/main" id="{C3123D2D-30E7-4B2B-DDD0-323B6F34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4" name="Picture 1">
          <a:extLst>
            <a:ext uri="{FF2B5EF4-FFF2-40B4-BE49-F238E27FC236}">
              <a16:creationId xmlns:a16="http://schemas.microsoft.com/office/drawing/2014/main" id="{DDFF5ED9-F1AF-81BE-58EE-09B0E4D9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5" name="Picture 1">
          <a:extLst>
            <a:ext uri="{FF2B5EF4-FFF2-40B4-BE49-F238E27FC236}">
              <a16:creationId xmlns:a16="http://schemas.microsoft.com/office/drawing/2014/main" id="{19F6EE5F-1040-F71D-4879-C4431B4D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6" name="Picture 1">
          <a:extLst>
            <a:ext uri="{FF2B5EF4-FFF2-40B4-BE49-F238E27FC236}">
              <a16:creationId xmlns:a16="http://schemas.microsoft.com/office/drawing/2014/main" id="{86184141-69F2-2EA2-F7F2-EBED4A61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7" name="Picture 1">
          <a:extLst>
            <a:ext uri="{FF2B5EF4-FFF2-40B4-BE49-F238E27FC236}">
              <a16:creationId xmlns:a16="http://schemas.microsoft.com/office/drawing/2014/main" id="{4519FECC-651D-7914-EFB7-2A50C85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8" name="Picture 1">
          <a:extLst>
            <a:ext uri="{FF2B5EF4-FFF2-40B4-BE49-F238E27FC236}">
              <a16:creationId xmlns:a16="http://schemas.microsoft.com/office/drawing/2014/main" id="{5D127905-64FA-6751-F8EC-21517C4D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9" name="Picture 1">
          <a:extLst>
            <a:ext uri="{FF2B5EF4-FFF2-40B4-BE49-F238E27FC236}">
              <a16:creationId xmlns:a16="http://schemas.microsoft.com/office/drawing/2014/main" id="{506DD793-3543-2228-7A9C-799BAC6A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0" name="Picture 1">
          <a:extLst>
            <a:ext uri="{FF2B5EF4-FFF2-40B4-BE49-F238E27FC236}">
              <a16:creationId xmlns:a16="http://schemas.microsoft.com/office/drawing/2014/main" id="{03E4CF8E-44A7-F03F-6AEF-F8AD6B9C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1" name="Picture 1">
          <a:extLst>
            <a:ext uri="{FF2B5EF4-FFF2-40B4-BE49-F238E27FC236}">
              <a16:creationId xmlns:a16="http://schemas.microsoft.com/office/drawing/2014/main" id="{CA841BDB-954B-1EB5-2A72-D20D43AC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2" name="Picture 1">
          <a:extLst>
            <a:ext uri="{FF2B5EF4-FFF2-40B4-BE49-F238E27FC236}">
              <a16:creationId xmlns:a16="http://schemas.microsoft.com/office/drawing/2014/main" id="{0109E6E7-FC4E-01DB-AC3F-E8CD0761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3" name="Picture 1">
          <a:extLst>
            <a:ext uri="{FF2B5EF4-FFF2-40B4-BE49-F238E27FC236}">
              <a16:creationId xmlns:a16="http://schemas.microsoft.com/office/drawing/2014/main" id="{DA317250-66FB-E9C3-6BCD-F96F80DF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4" name="Picture 1">
          <a:extLst>
            <a:ext uri="{FF2B5EF4-FFF2-40B4-BE49-F238E27FC236}">
              <a16:creationId xmlns:a16="http://schemas.microsoft.com/office/drawing/2014/main" id="{A4F0E4B5-7619-691C-F1C3-3497B7EF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5" name="Picture 1">
          <a:extLst>
            <a:ext uri="{FF2B5EF4-FFF2-40B4-BE49-F238E27FC236}">
              <a16:creationId xmlns:a16="http://schemas.microsoft.com/office/drawing/2014/main" id="{F65D2FD8-6258-EE93-DAA2-BC03038C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6" name="Picture 1">
          <a:extLst>
            <a:ext uri="{FF2B5EF4-FFF2-40B4-BE49-F238E27FC236}">
              <a16:creationId xmlns:a16="http://schemas.microsoft.com/office/drawing/2014/main" id="{3609688A-8052-A8AE-9F17-1C9220A3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7" name="Picture 1">
          <a:extLst>
            <a:ext uri="{FF2B5EF4-FFF2-40B4-BE49-F238E27FC236}">
              <a16:creationId xmlns:a16="http://schemas.microsoft.com/office/drawing/2014/main" id="{0B474A5C-BA63-8802-F1AE-1BC78A1A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8" name="Picture 1">
          <a:extLst>
            <a:ext uri="{FF2B5EF4-FFF2-40B4-BE49-F238E27FC236}">
              <a16:creationId xmlns:a16="http://schemas.microsoft.com/office/drawing/2014/main" id="{72C4526F-379A-A37E-FF67-FAEB0634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9" name="Picture 1">
          <a:extLst>
            <a:ext uri="{FF2B5EF4-FFF2-40B4-BE49-F238E27FC236}">
              <a16:creationId xmlns:a16="http://schemas.microsoft.com/office/drawing/2014/main" id="{483C98E6-4636-6BE7-A028-ED4497BD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0" name="Picture 1">
          <a:extLst>
            <a:ext uri="{FF2B5EF4-FFF2-40B4-BE49-F238E27FC236}">
              <a16:creationId xmlns:a16="http://schemas.microsoft.com/office/drawing/2014/main" id="{59F8701C-6A87-527E-81F1-F46FC1C79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1" name="Picture 1">
          <a:extLst>
            <a:ext uri="{FF2B5EF4-FFF2-40B4-BE49-F238E27FC236}">
              <a16:creationId xmlns:a16="http://schemas.microsoft.com/office/drawing/2014/main" id="{67D05DB7-1FC4-AE5C-A6C8-934B9FBA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542" name="Picture 1">
          <a:extLst>
            <a:ext uri="{FF2B5EF4-FFF2-40B4-BE49-F238E27FC236}">
              <a16:creationId xmlns:a16="http://schemas.microsoft.com/office/drawing/2014/main" id="{3F3C954A-33FD-8721-62A0-F2E9612D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3" name="Picture 1">
          <a:extLst>
            <a:ext uri="{FF2B5EF4-FFF2-40B4-BE49-F238E27FC236}">
              <a16:creationId xmlns:a16="http://schemas.microsoft.com/office/drawing/2014/main" id="{5AD2B6B4-EE6F-5190-CF10-1957975E3D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4" name="Picture 1">
          <a:extLst>
            <a:ext uri="{FF2B5EF4-FFF2-40B4-BE49-F238E27FC236}">
              <a16:creationId xmlns:a16="http://schemas.microsoft.com/office/drawing/2014/main" id="{62CE451A-C91A-D636-01A8-BFF4264001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5" name="Picture 1">
          <a:extLst>
            <a:ext uri="{FF2B5EF4-FFF2-40B4-BE49-F238E27FC236}">
              <a16:creationId xmlns:a16="http://schemas.microsoft.com/office/drawing/2014/main" id="{8E8F36E4-31FE-D201-9D06-9D83CB081F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6" name="Picture 1">
          <a:extLst>
            <a:ext uri="{FF2B5EF4-FFF2-40B4-BE49-F238E27FC236}">
              <a16:creationId xmlns:a16="http://schemas.microsoft.com/office/drawing/2014/main" id="{72F94F8B-F1A4-7A71-F219-3B2041ECB3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7" name="Picture 1">
          <a:extLst>
            <a:ext uri="{FF2B5EF4-FFF2-40B4-BE49-F238E27FC236}">
              <a16:creationId xmlns:a16="http://schemas.microsoft.com/office/drawing/2014/main" id="{96123C09-218C-596A-9F59-67EF614B75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8" name="Picture 1">
          <a:extLst>
            <a:ext uri="{FF2B5EF4-FFF2-40B4-BE49-F238E27FC236}">
              <a16:creationId xmlns:a16="http://schemas.microsoft.com/office/drawing/2014/main" id="{BA194AE0-DA32-6E9A-798F-154E7B5535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9" name="Picture 1">
          <a:extLst>
            <a:ext uri="{FF2B5EF4-FFF2-40B4-BE49-F238E27FC236}">
              <a16:creationId xmlns:a16="http://schemas.microsoft.com/office/drawing/2014/main" id="{2E9F6003-ED83-4751-71F2-731ABBA829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0" name="Picture 1">
          <a:extLst>
            <a:ext uri="{FF2B5EF4-FFF2-40B4-BE49-F238E27FC236}">
              <a16:creationId xmlns:a16="http://schemas.microsoft.com/office/drawing/2014/main" id="{A821CD8F-E437-2404-DA7C-A6E9676986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1" name="Picture 1">
          <a:extLst>
            <a:ext uri="{FF2B5EF4-FFF2-40B4-BE49-F238E27FC236}">
              <a16:creationId xmlns:a16="http://schemas.microsoft.com/office/drawing/2014/main" id="{9137CE96-6AC7-1D39-B5FE-2B551B892F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2" name="Picture 1">
          <a:extLst>
            <a:ext uri="{FF2B5EF4-FFF2-40B4-BE49-F238E27FC236}">
              <a16:creationId xmlns:a16="http://schemas.microsoft.com/office/drawing/2014/main" id="{99B11892-2B7D-5C41-CE0C-2295A48182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3" name="Picture 1">
          <a:extLst>
            <a:ext uri="{FF2B5EF4-FFF2-40B4-BE49-F238E27FC236}">
              <a16:creationId xmlns:a16="http://schemas.microsoft.com/office/drawing/2014/main" id="{3F95831E-1080-F995-6A46-5BF32FA835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4" name="Picture 1">
          <a:extLst>
            <a:ext uri="{FF2B5EF4-FFF2-40B4-BE49-F238E27FC236}">
              <a16:creationId xmlns:a16="http://schemas.microsoft.com/office/drawing/2014/main" id="{D1C7898D-838C-0108-0105-20F54E9BCD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5" name="Picture 1">
          <a:extLst>
            <a:ext uri="{FF2B5EF4-FFF2-40B4-BE49-F238E27FC236}">
              <a16:creationId xmlns:a16="http://schemas.microsoft.com/office/drawing/2014/main" id="{F3128BD0-5D65-B9DA-925D-2821F3A30A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6" name="Picture 1">
          <a:extLst>
            <a:ext uri="{FF2B5EF4-FFF2-40B4-BE49-F238E27FC236}">
              <a16:creationId xmlns:a16="http://schemas.microsoft.com/office/drawing/2014/main" id="{6B3F4AF9-C60C-1530-DC5A-F06C7AA8D5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7" name="Picture 1">
          <a:extLst>
            <a:ext uri="{FF2B5EF4-FFF2-40B4-BE49-F238E27FC236}">
              <a16:creationId xmlns:a16="http://schemas.microsoft.com/office/drawing/2014/main" id="{98E69E0D-7149-473F-32FC-50332DC364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8" name="Picture 1">
          <a:extLst>
            <a:ext uri="{FF2B5EF4-FFF2-40B4-BE49-F238E27FC236}">
              <a16:creationId xmlns:a16="http://schemas.microsoft.com/office/drawing/2014/main" id="{A6A4D5A8-8A31-042A-C8C6-3186247B43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9" name="Picture 1">
          <a:extLst>
            <a:ext uri="{FF2B5EF4-FFF2-40B4-BE49-F238E27FC236}">
              <a16:creationId xmlns:a16="http://schemas.microsoft.com/office/drawing/2014/main" id="{AEB9170C-0229-9F22-EA3F-C6742FA883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0" name="Picture 1">
          <a:extLst>
            <a:ext uri="{FF2B5EF4-FFF2-40B4-BE49-F238E27FC236}">
              <a16:creationId xmlns:a16="http://schemas.microsoft.com/office/drawing/2014/main" id="{26502820-861B-4222-9EC4-8247F9DB95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1" name="Picture 1">
          <a:extLst>
            <a:ext uri="{FF2B5EF4-FFF2-40B4-BE49-F238E27FC236}">
              <a16:creationId xmlns:a16="http://schemas.microsoft.com/office/drawing/2014/main" id="{B8FF2B12-96AD-7B24-88D4-02BC1140F3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2" name="Picture 1">
          <a:extLst>
            <a:ext uri="{FF2B5EF4-FFF2-40B4-BE49-F238E27FC236}">
              <a16:creationId xmlns:a16="http://schemas.microsoft.com/office/drawing/2014/main" id="{960A9FA7-23B0-7F38-D73C-87CE223849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3" name="Picture 1">
          <a:extLst>
            <a:ext uri="{FF2B5EF4-FFF2-40B4-BE49-F238E27FC236}">
              <a16:creationId xmlns:a16="http://schemas.microsoft.com/office/drawing/2014/main" id="{DE5E48DF-0FBC-1E2D-2766-C76B9317A3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4" name="Picture 1">
          <a:extLst>
            <a:ext uri="{FF2B5EF4-FFF2-40B4-BE49-F238E27FC236}">
              <a16:creationId xmlns:a16="http://schemas.microsoft.com/office/drawing/2014/main" id="{25B82647-3AE4-7D9F-0053-3DDBBF96C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5" name="Picture 1">
          <a:extLst>
            <a:ext uri="{FF2B5EF4-FFF2-40B4-BE49-F238E27FC236}">
              <a16:creationId xmlns:a16="http://schemas.microsoft.com/office/drawing/2014/main" id="{1E020ACA-B055-3DC6-D54C-140415D7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6" name="Picture 1">
          <a:extLst>
            <a:ext uri="{FF2B5EF4-FFF2-40B4-BE49-F238E27FC236}">
              <a16:creationId xmlns:a16="http://schemas.microsoft.com/office/drawing/2014/main" id="{C2043C22-E8E6-CF9D-6C85-3ED5A907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7" name="Picture 1">
          <a:extLst>
            <a:ext uri="{FF2B5EF4-FFF2-40B4-BE49-F238E27FC236}">
              <a16:creationId xmlns:a16="http://schemas.microsoft.com/office/drawing/2014/main" id="{0791A13E-C155-E5DE-0AF4-1C786C156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8" name="Picture 1">
          <a:extLst>
            <a:ext uri="{FF2B5EF4-FFF2-40B4-BE49-F238E27FC236}">
              <a16:creationId xmlns:a16="http://schemas.microsoft.com/office/drawing/2014/main" id="{5E1D1CAC-F188-709D-65C0-0997B736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9" name="Picture 1">
          <a:extLst>
            <a:ext uri="{FF2B5EF4-FFF2-40B4-BE49-F238E27FC236}">
              <a16:creationId xmlns:a16="http://schemas.microsoft.com/office/drawing/2014/main" id="{D8D5699C-9AD5-371F-E2B3-18D1F841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0" name="Picture 1">
          <a:extLst>
            <a:ext uri="{FF2B5EF4-FFF2-40B4-BE49-F238E27FC236}">
              <a16:creationId xmlns:a16="http://schemas.microsoft.com/office/drawing/2014/main" id="{92F045EC-9087-7958-49B8-F4FA3A89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1" name="Picture 1">
          <a:extLst>
            <a:ext uri="{FF2B5EF4-FFF2-40B4-BE49-F238E27FC236}">
              <a16:creationId xmlns:a16="http://schemas.microsoft.com/office/drawing/2014/main" id="{CCB343DA-11F7-66DE-E41A-76B5B911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2" name="Picture 1">
          <a:extLst>
            <a:ext uri="{FF2B5EF4-FFF2-40B4-BE49-F238E27FC236}">
              <a16:creationId xmlns:a16="http://schemas.microsoft.com/office/drawing/2014/main" id="{61CE294E-D204-65AE-153E-0FF29574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3" name="Picture 1">
          <a:extLst>
            <a:ext uri="{FF2B5EF4-FFF2-40B4-BE49-F238E27FC236}">
              <a16:creationId xmlns:a16="http://schemas.microsoft.com/office/drawing/2014/main" id="{DC82ADA4-C5FB-AAC4-1E75-E04E3765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4" name="Picture 1">
          <a:extLst>
            <a:ext uri="{FF2B5EF4-FFF2-40B4-BE49-F238E27FC236}">
              <a16:creationId xmlns:a16="http://schemas.microsoft.com/office/drawing/2014/main" id="{1D9E60F0-AD04-F39C-585E-D409006C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5" name="Picture 1">
          <a:extLst>
            <a:ext uri="{FF2B5EF4-FFF2-40B4-BE49-F238E27FC236}">
              <a16:creationId xmlns:a16="http://schemas.microsoft.com/office/drawing/2014/main" id="{B968F534-273F-D8B4-FF1D-EBA42263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6" name="Picture 1">
          <a:extLst>
            <a:ext uri="{FF2B5EF4-FFF2-40B4-BE49-F238E27FC236}">
              <a16:creationId xmlns:a16="http://schemas.microsoft.com/office/drawing/2014/main" id="{ECE4140A-A44B-6C9D-D6DD-81236197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7" name="Picture 1">
          <a:extLst>
            <a:ext uri="{FF2B5EF4-FFF2-40B4-BE49-F238E27FC236}">
              <a16:creationId xmlns:a16="http://schemas.microsoft.com/office/drawing/2014/main" id="{E8AD4758-8D56-A21F-D82D-5E5B5606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8" name="Picture 1">
          <a:extLst>
            <a:ext uri="{FF2B5EF4-FFF2-40B4-BE49-F238E27FC236}">
              <a16:creationId xmlns:a16="http://schemas.microsoft.com/office/drawing/2014/main" id="{610073AE-9155-3459-B2CD-F72B6D05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9" name="Picture 1">
          <a:extLst>
            <a:ext uri="{FF2B5EF4-FFF2-40B4-BE49-F238E27FC236}">
              <a16:creationId xmlns:a16="http://schemas.microsoft.com/office/drawing/2014/main" id="{C27EDD1E-9B7F-E8CD-20A1-BCD3190E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0" name="Picture 1">
          <a:extLst>
            <a:ext uri="{FF2B5EF4-FFF2-40B4-BE49-F238E27FC236}">
              <a16:creationId xmlns:a16="http://schemas.microsoft.com/office/drawing/2014/main" id="{F53E9B19-0953-93C5-8E7F-88CA0E4D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1" name="Picture 1">
          <a:extLst>
            <a:ext uri="{FF2B5EF4-FFF2-40B4-BE49-F238E27FC236}">
              <a16:creationId xmlns:a16="http://schemas.microsoft.com/office/drawing/2014/main" id="{8B9AF6E6-278C-82BE-FE2F-1132790E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2" name="Picture 1">
          <a:extLst>
            <a:ext uri="{FF2B5EF4-FFF2-40B4-BE49-F238E27FC236}">
              <a16:creationId xmlns:a16="http://schemas.microsoft.com/office/drawing/2014/main" id="{E1D4D41B-A8C6-AE79-E035-50FD94BC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3" name="Picture 1">
          <a:extLst>
            <a:ext uri="{FF2B5EF4-FFF2-40B4-BE49-F238E27FC236}">
              <a16:creationId xmlns:a16="http://schemas.microsoft.com/office/drawing/2014/main" id="{A2D60D56-7936-2E5D-5620-3867F62E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4" name="Picture 1">
          <a:extLst>
            <a:ext uri="{FF2B5EF4-FFF2-40B4-BE49-F238E27FC236}">
              <a16:creationId xmlns:a16="http://schemas.microsoft.com/office/drawing/2014/main" id="{B6F7D288-F182-E61E-1933-152A70A4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5" name="Picture 1">
          <a:extLst>
            <a:ext uri="{FF2B5EF4-FFF2-40B4-BE49-F238E27FC236}">
              <a16:creationId xmlns:a16="http://schemas.microsoft.com/office/drawing/2014/main" id="{E3C5C01A-A870-098A-1725-2CFAD11A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6" name="Picture 1">
          <a:extLst>
            <a:ext uri="{FF2B5EF4-FFF2-40B4-BE49-F238E27FC236}">
              <a16:creationId xmlns:a16="http://schemas.microsoft.com/office/drawing/2014/main" id="{F30A294D-329C-F709-A638-B06BBF81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7" name="Picture 1">
          <a:extLst>
            <a:ext uri="{FF2B5EF4-FFF2-40B4-BE49-F238E27FC236}">
              <a16:creationId xmlns:a16="http://schemas.microsoft.com/office/drawing/2014/main" id="{58FF9E8A-7893-C320-C5F3-0C17D1A5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8" name="Picture 1">
          <a:extLst>
            <a:ext uri="{FF2B5EF4-FFF2-40B4-BE49-F238E27FC236}">
              <a16:creationId xmlns:a16="http://schemas.microsoft.com/office/drawing/2014/main" id="{D319E6E2-8EC0-0F9B-7A37-B668C5E6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9" name="Picture 1">
          <a:extLst>
            <a:ext uri="{FF2B5EF4-FFF2-40B4-BE49-F238E27FC236}">
              <a16:creationId xmlns:a16="http://schemas.microsoft.com/office/drawing/2014/main" id="{44D8FBB9-7A28-E35A-A143-51A58BE0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0" name="Picture 1">
          <a:extLst>
            <a:ext uri="{FF2B5EF4-FFF2-40B4-BE49-F238E27FC236}">
              <a16:creationId xmlns:a16="http://schemas.microsoft.com/office/drawing/2014/main" id="{C2C08A46-3128-5EF2-3C23-850C269D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1" name="Picture 1">
          <a:extLst>
            <a:ext uri="{FF2B5EF4-FFF2-40B4-BE49-F238E27FC236}">
              <a16:creationId xmlns:a16="http://schemas.microsoft.com/office/drawing/2014/main" id="{FE9EBFD4-D364-53E5-8DEB-31FC28C7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2" name="Picture 1">
          <a:extLst>
            <a:ext uri="{FF2B5EF4-FFF2-40B4-BE49-F238E27FC236}">
              <a16:creationId xmlns:a16="http://schemas.microsoft.com/office/drawing/2014/main" id="{A886BD51-67FF-2451-EBB5-02BF3E6A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3" name="Picture 1">
          <a:extLst>
            <a:ext uri="{FF2B5EF4-FFF2-40B4-BE49-F238E27FC236}">
              <a16:creationId xmlns:a16="http://schemas.microsoft.com/office/drawing/2014/main" id="{D16870C6-FB37-A4A4-7CAA-6427E43D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4" name="Picture 1">
          <a:extLst>
            <a:ext uri="{FF2B5EF4-FFF2-40B4-BE49-F238E27FC236}">
              <a16:creationId xmlns:a16="http://schemas.microsoft.com/office/drawing/2014/main" id="{80A70D7C-C44B-F96A-0271-BF122603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5" name="Picture 1">
          <a:extLst>
            <a:ext uri="{FF2B5EF4-FFF2-40B4-BE49-F238E27FC236}">
              <a16:creationId xmlns:a16="http://schemas.microsoft.com/office/drawing/2014/main" id="{D152B941-6006-BA7E-A6F1-9C707E87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6" name="Picture 1">
          <a:extLst>
            <a:ext uri="{FF2B5EF4-FFF2-40B4-BE49-F238E27FC236}">
              <a16:creationId xmlns:a16="http://schemas.microsoft.com/office/drawing/2014/main" id="{9299C02C-F621-FA90-0900-02230447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7" name="Picture 1">
          <a:extLst>
            <a:ext uri="{FF2B5EF4-FFF2-40B4-BE49-F238E27FC236}">
              <a16:creationId xmlns:a16="http://schemas.microsoft.com/office/drawing/2014/main" id="{6619D88D-1149-DE86-AD16-A0A6EE91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8" name="Picture 1">
          <a:extLst>
            <a:ext uri="{FF2B5EF4-FFF2-40B4-BE49-F238E27FC236}">
              <a16:creationId xmlns:a16="http://schemas.microsoft.com/office/drawing/2014/main" id="{0A6479C5-6BF4-594B-E00D-8BD557FF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599" name="Picture 1">
          <a:extLst>
            <a:ext uri="{FF2B5EF4-FFF2-40B4-BE49-F238E27FC236}">
              <a16:creationId xmlns:a16="http://schemas.microsoft.com/office/drawing/2014/main" id="{C068BE13-6321-8EFA-B05F-BBE69AFD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0" name="Picture 1">
          <a:extLst>
            <a:ext uri="{FF2B5EF4-FFF2-40B4-BE49-F238E27FC236}">
              <a16:creationId xmlns:a16="http://schemas.microsoft.com/office/drawing/2014/main" id="{AD0D8AC0-1EB6-9C70-D857-84687BC2461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1" name="Picture 1">
          <a:extLst>
            <a:ext uri="{FF2B5EF4-FFF2-40B4-BE49-F238E27FC236}">
              <a16:creationId xmlns:a16="http://schemas.microsoft.com/office/drawing/2014/main" id="{71018470-5B7B-A5DF-16A6-2B35930824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2" name="Picture 1">
          <a:extLst>
            <a:ext uri="{FF2B5EF4-FFF2-40B4-BE49-F238E27FC236}">
              <a16:creationId xmlns:a16="http://schemas.microsoft.com/office/drawing/2014/main" id="{BDFB7FCB-83FA-0A6A-6B88-23B113F3D8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3" name="Picture 1">
          <a:extLst>
            <a:ext uri="{FF2B5EF4-FFF2-40B4-BE49-F238E27FC236}">
              <a16:creationId xmlns:a16="http://schemas.microsoft.com/office/drawing/2014/main" id="{A7F0CCAD-3CF1-93FF-960E-540A70302C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4" name="Picture 1">
          <a:extLst>
            <a:ext uri="{FF2B5EF4-FFF2-40B4-BE49-F238E27FC236}">
              <a16:creationId xmlns:a16="http://schemas.microsoft.com/office/drawing/2014/main" id="{923324C4-A645-A549-BFC8-809E879F48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5" name="Picture 1">
          <a:extLst>
            <a:ext uri="{FF2B5EF4-FFF2-40B4-BE49-F238E27FC236}">
              <a16:creationId xmlns:a16="http://schemas.microsoft.com/office/drawing/2014/main" id="{80A0930D-41EB-183C-CEA0-483978BEFC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6" name="Picture 1">
          <a:extLst>
            <a:ext uri="{FF2B5EF4-FFF2-40B4-BE49-F238E27FC236}">
              <a16:creationId xmlns:a16="http://schemas.microsoft.com/office/drawing/2014/main" id="{27436668-7AC9-7B76-2AB0-16142040A4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7" name="Picture 1">
          <a:extLst>
            <a:ext uri="{FF2B5EF4-FFF2-40B4-BE49-F238E27FC236}">
              <a16:creationId xmlns:a16="http://schemas.microsoft.com/office/drawing/2014/main" id="{CC748A84-B47D-7C5B-AB33-8A5CC72063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8" name="Picture 1">
          <a:extLst>
            <a:ext uri="{FF2B5EF4-FFF2-40B4-BE49-F238E27FC236}">
              <a16:creationId xmlns:a16="http://schemas.microsoft.com/office/drawing/2014/main" id="{AAC97B6D-A18F-0491-B367-B715F83A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9" name="Picture 1">
          <a:extLst>
            <a:ext uri="{FF2B5EF4-FFF2-40B4-BE49-F238E27FC236}">
              <a16:creationId xmlns:a16="http://schemas.microsoft.com/office/drawing/2014/main" id="{DC4C68B9-A06D-5E8A-AB54-8DA47C1D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0" name="Picture 1">
          <a:extLst>
            <a:ext uri="{FF2B5EF4-FFF2-40B4-BE49-F238E27FC236}">
              <a16:creationId xmlns:a16="http://schemas.microsoft.com/office/drawing/2014/main" id="{9D699FD8-605A-A3B5-5832-D62525D2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1" name="Picture 1">
          <a:extLst>
            <a:ext uri="{FF2B5EF4-FFF2-40B4-BE49-F238E27FC236}">
              <a16:creationId xmlns:a16="http://schemas.microsoft.com/office/drawing/2014/main" id="{C05759D0-7990-17E8-53AB-6BEBB07E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2" name="Picture 1">
          <a:extLst>
            <a:ext uri="{FF2B5EF4-FFF2-40B4-BE49-F238E27FC236}">
              <a16:creationId xmlns:a16="http://schemas.microsoft.com/office/drawing/2014/main" id="{F0A45172-D830-74DD-50FF-9C692992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3" name="Picture 1">
          <a:extLst>
            <a:ext uri="{FF2B5EF4-FFF2-40B4-BE49-F238E27FC236}">
              <a16:creationId xmlns:a16="http://schemas.microsoft.com/office/drawing/2014/main" id="{2201E489-1AC9-1C2F-6D4B-58353192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4" name="Picture 1">
          <a:extLst>
            <a:ext uri="{FF2B5EF4-FFF2-40B4-BE49-F238E27FC236}">
              <a16:creationId xmlns:a16="http://schemas.microsoft.com/office/drawing/2014/main" id="{93DDFF6C-9DDE-B3E0-AB63-78AD4F37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5" name="Picture 1">
          <a:extLst>
            <a:ext uri="{FF2B5EF4-FFF2-40B4-BE49-F238E27FC236}">
              <a16:creationId xmlns:a16="http://schemas.microsoft.com/office/drawing/2014/main" id="{61FF3ED3-28FF-FEB7-263A-A816C071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6" name="Picture 1">
          <a:extLst>
            <a:ext uri="{FF2B5EF4-FFF2-40B4-BE49-F238E27FC236}">
              <a16:creationId xmlns:a16="http://schemas.microsoft.com/office/drawing/2014/main" id="{95989C9C-79DF-1F10-66A2-0EE93CE2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7" name="Picture 1">
          <a:extLst>
            <a:ext uri="{FF2B5EF4-FFF2-40B4-BE49-F238E27FC236}">
              <a16:creationId xmlns:a16="http://schemas.microsoft.com/office/drawing/2014/main" id="{A972BEE8-53D8-3ED8-4E6E-0125D48B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8" name="Picture 1">
          <a:extLst>
            <a:ext uri="{FF2B5EF4-FFF2-40B4-BE49-F238E27FC236}">
              <a16:creationId xmlns:a16="http://schemas.microsoft.com/office/drawing/2014/main" id="{3A3ECD77-D5EA-5BEC-AC6F-E8049057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9" name="Picture 1">
          <a:extLst>
            <a:ext uri="{FF2B5EF4-FFF2-40B4-BE49-F238E27FC236}">
              <a16:creationId xmlns:a16="http://schemas.microsoft.com/office/drawing/2014/main" id="{091DF09A-A3C2-28A7-3B11-C93C668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0" name="Picture 1">
          <a:extLst>
            <a:ext uri="{FF2B5EF4-FFF2-40B4-BE49-F238E27FC236}">
              <a16:creationId xmlns:a16="http://schemas.microsoft.com/office/drawing/2014/main" id="{1F9A81E0-C651-3FBF-AA9B-9A07811E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1" name="Picture 1">
          <a:extLst>
            <a:ext uri="{FF2B5EF4-FFF2-40B4-BE49-F238E27FC236}">
              <a16:creationId xmlns:a16="http://schemas.microsoft.com/office/drawing/2014/main" id="{03D36DE2-ED88-9E05-ADF9-056AC32E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2" name="Picture 1">
          <a:extLst>
            <a:ext uri="{FF2B5EF4-FFF2-40B4-BE49-F238E27FC236}">
              <a16:creationId xmlns:a16="http://schemas.microsoft.com/office/drawing/2014/main" id="{796F3F93-B1D5-FAE3-9451-D5910A4B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3" name="Picture 1">
          <a:extLst>
            <a:ext uri="{FF2B5EF4-FFF2-40B4-BE49-F238E27FC236}">
              <a16:creationId xmlns:a16="http://schemas.microsoft.com/office/drawing/2014/main" id="{76085B3C-5FF0-4B13-E1FD-00FB85D9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4" name="Picture 1">
          <a:extLst>
            <a:ext uri="{FF2B5EF4-FFF2-40B4-BE49-F238E27FC236}">
              <a16:creationId xmlns:a16="http://schemas.microsoft.com/office/drawing/2014/main" id="{E446B025-51B8-5A41-7DC9-F2BDB9EB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5" name="Picture 1">
          <a:extLst>
            <a:ext uri="{FF2B5EF4-FFF2-40B4-BE49-F238E27FC236}">
              <a16:creationId xmlns:a16="http://schemas.microsoft.com/office/drawing/2014/main" id="{AE55C495-D307-CE94-41EB-47ABE79D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6" name="Picture 1">
          <a:extLst>
            <a:ext uri="{FF2B5EF4-FFF2-40B4-BE49-F238E27FC236}">
              <a16:creationId xmlns:a16="http://schemas.microsoft.com/office/drawing/2014/main" id="{606DCDDB-5F54-3CF6-8643-127C54AB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7" name="Picture 1">
          <a:extLst>
            <a:ext uri="{FF2B5EF4-FFF2-40B4-BE49-F238E27FC236}">
              <a16:creationId xmlns:a16="http://schemas.microsoft.com/office/drawing/2014/main" id="{856650BB-D12C-7783-8106-0A3E5B24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8" name="Picture 1">
          <a:extLst>
            <a:ext uri="{FF2B5EF4-FFF2-40B4-BE49-F238E27FC236}">
              <a16:creationId xmlns:a16="http://schemas.microsoft.com/office/drawing/2014/main" id="{332F16E9-1483-09A5-20B9-C1B0BDD9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9" name="Picture 1">
          <a:extLst>
            <a:ext uri="{FF2B5EF4-FFF2-40B4-BE49-F238E27FC236}">
              <a16:creationId xmlns:a16="http://schemas.microsoft.com/office/drawing/2014/main" id="{7F0FF605-E1AF-225F-FCF4-6099C8A5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0" name="Picture 1">
          <a:extLst>
            <a:ext uri="{FF2B5EF4-FFF2-40B4-BE49-F238E27FC236}">
              <a16:creationId xmlns:a16="http://schemas.microsoft.com/office/drawing/2014/main" id="{6E49F148-76E9-6741-0A20-948DE659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1" name="Picture 1">
          <a:extLst>
            <a:ext uri="{FF2B5EF4-FFF2-40B4-BE49-F238E27FC236}">
              <a16:creationId xmlns:a16="http://schemas.microsoft.com/office/drawing/2014/main" id="{1CB4BF06-A453-C497-CA44-31C4F144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2" name="Picture 1">
          <a:extLst>
            <a:ext uri="{FF2B5EF4-FFF2-40B4-BE49-F238E27FC236}">
              <a16:creationId xmlns:a16="http://schemas.microsoft.com/office/drawing/2014/main" id="{C17DF814-63D5-650B-E4ED-5B8496A8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3" name="Picture 1">
          <a:extLst>
            <a:ext uri="{FF2B5EF4-FFF2-40B4-BE49-F238E27FC236}">
              <a16:creationId xmlns:a16="http://schemas.microsoft.com/office/drawing/2014/main" id="{03CD060C-FE16-765C-46C9-9507A228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4" name="Picture 1">
          <a:extLst>
            <a:ext uri="{FF2B5EF4-FFF2-40B4-BE49-F238E27FC236}">
              <a16:creationId xmlns:a16="http://schemas.microsoft.com/office/drawing/2014/main" id="{AB99DE90-7157-C7F2-BA48-0583F551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5" name="Picture 1">
          <a:extLst>
            <a:ext uri="{FF2B5EF4-FFF2-40B4-BE49-F238E27FC236}">
              <a16:creationId xmlns:a16="http://schemas.microsoft.com/office/drawing/2014/main" id="{FBB4C219-A290-F833-4804-D8BB006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6" name="Picture 1">
          <a:extLst>
            <a:ext uri="{FF2B5EF4-FFF2-40B4-BE49-F238E27FC236}">
              <a16:creationId xmlns:a16="http://schemas.microsoft.com/office/drawing/2014/main" id="{7B847708-3174-378B-0767-055D6715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7" name="Picture 1">
          <a:extLst>
            <a:ext uri="{FF2B5EF4-FFF2-40B4-BE49-F238E27FC236}">
              <a16:creationId xmlns:a16="http://schemas.microsoft.com/office/drawing/2014/main" id="{EE12F3DE-A05F-A94D-5D7D-A898D484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8" name="Picture 1">
          <a:extLst>
            <a:ext uri="{FF2B5EF4-FFF2-40B4-BE49-F238E27FC236}">
              <a16:creationId xmlns:a16="http://schemas.microsoft.com/office/drawing/2014/main" id="{B8655ADF-A276-8B53-EB86-3B736EB3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9" name="Picture 1">
          <a:extLst>
            <a:ext uri="{FF2B5EF4-FFF2-40B4-BE49-F238E27FC236}">
              <a16:creationId xmlns:a16="http://schemas.microsoft.com/office/drawing/2014/main" id="{AEC2E085-60DB-BEEA-3BE0-23471E2C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0" name="Picture 1">
          <a:extLst>
            <a:ext uri="{FF2B5EF4-FFF2-40B4-BE49-F238E27FC236}">
              <a16:creationId xmlns:a16="http://schemas.microsoft.com/office/drawing/2014/main" id="{C093F476-A615-4317-9F03-1C8676B5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1" name="Picture 1">
          <a:extLst>
            <a:ext uri="{FF2B5EF4-FFF2-40B4-BE49-F238E27FC236}">
              <a16:creationId xmlns:a16="http://schemas.microsoft.com/office/drawing/2014/main" id="{D2A04DA4-4349-A174-1EC7-C8A74D35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642" name="Picture 1">
          <a:extLst>
            <a:ext uri="{FF2B5EF4-FFF2-40B4-BE49-F238E27FC236}">
              <a16:creationId xmlns:a16="http://schemas.microsoft.com/office/drawing/2014/main" id="{2FBE93FB-4DAE-7555-5660-C6403899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3" name="Picture 1">
          <a:extLst>
            <a:ext uri="{FF2B5EF4-FFF2-40B4-BE49-F238E27FC236}">
              <a16:creationId xmlns:a16="http://schemas.microsoft.com/office/drawing/2014/main" id="{58ADB0A2-F674-913E-22EB-4D70EEA28C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4" name="Picture 1">
          <a:extLst>
            <a:ext uri="{FF2B5EF4-FFF2-40B4-BE49-F238E27FC236}">
              <a16:creationId xmlns:a16="http://schemas.microsoft.com/office/drawing/2014/main" id="{44FEE9DB-3DB2-C7E2-F79E-77A427D386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5" name="Picture 1">
          <a:extLst>
            <a:ext uri="{FF2B5EF4-FFF2-40B4-BE49-F238E27FC236}">
              <a16:creationId xmlns:a16="http://schemas.microsoft.com/office/drawing/2014/main" id="{A4E72FDE-2CD1-A164-2744-95B47A4A48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6" name="Picture 1">
          <a:extLst>
            <a:ext uri="{FF2B5EF4-FFF2-40B4-BE49-F238E27FC236}">
              <a16:creationId xmlns:a16="http://schemas.microsoft.com/office/drawing/2014/main" id="{BB12A4B9-1530-A5B4-6183-83E060E3C4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7" name="Picture 1">
          <a:extLst>
            <a:ext uri="{FF2B5EF4-FFF2-40B4-BE49-F238E27FC236}">
              <a16:creationId xmlns:a16="http://schemas.microsoft.com/office/drawing/2014/main" id="{1AC15EF7-5E17-B55E-050F-F9E1B3E3CA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8" name="Picture 1">
          <a:extLst>
            <a:ext uri="{FF2B5EF4-FFF2-40B4-BE49-F238E27FC236}">
              <a16:creationId xmlns:a16="http://schemas.microsoft.com/office/drawing/2014/main" id="{CF78EB4A-3437-5EA3-B563-14C81C4AEC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9" name="Picture 1">
          <a:extLst>
            <a:ext uri="{FF2B5EF4-FFF2-40B4-BE49-F238E27FC236}">
              <a16:creationId xmlns:a16="http://schemas.microsoft.com/office/drawing/2014/main" id="{3B78FDC4-4486-338C-F5A1-65E8A6F337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0" name="Picture 1">
          <a:extLst>
            <a:ext uri="{FF2B5EF4-FFF2-40B4-BE49-F238E27FC236}">
              <a16:creationId xmlns:a16="http://schemas.microsoft.com/office/drawing/2014/main" id="{0FF68E0C-61CA-3703-1835-17A94FFFA9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1" name="Picture 1">
          <a:extLst>
            <a:ext uri="{FF2B5EF4-FFF2-40B4-BE49-F238E27FC236}">
              <a16:creationId xmlns:a16="http://schemas.microsoft.com/office/drawing/2014/main" id="{BE89C3E7-6EFF-B252-0A93-B2BD55D02F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2" name="Picture 1">
          <a:extLst>
            <a:ext uri="{FF2B5EF4-FFF2-40B4-BE49-F238E27FC236}">
              <a16:creationId xmlns:a16="http://schemas.microsoft.com/office/drawing/2014/main" id="{0F9E9D4F-F4B7-DCB3-5941-6E302AA429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3" name="Picture 1">
          <a:extLst>
            <a:ext uri="{FF2B5EF4-FFF2-40B4-BE49-F238E27FC236}">
              <a16:creationId xmlns:a16="http://schemas.microsoft.com/office/drawing/2014/main" id="{AF57DA52-5E48-A03A-8999-7A5419867E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4" name="Picture 1">
          <a:extLst>
            <a:ext uri="{FF2B5EF4-FFF2-40B4-BE49-F238E27FC236}">
              <a16:creationId xmlns:a16="http://schemas.microsoft.com/office/drawing/2014/main" id="{FFCAFB29-8107-3CC5-1FC7-FA1DEAF557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5" name="Picture 1">
          <a:extLst>
            <a:ext uri="{FF2B5EF4-FFF2-40B4-BE49-F238E27FC236}">
              <a16:creationId xmlns:a16="http://schemas.microsoft.com/office/drawing/2014/main" id="{9C87ADE6-D696-5976-D708-DFEDC9C0D4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6" name="Picture 1">
          <a:extLst>
            <a:ext uri="{FF2B5EF4-FFF2-40B4-BE49-F238E27FC236}">
              <a16:creationId xmlns:a16="http://schemas.microsoft.com/office/drawing/2014/main" id="{DC3AFFD3-28CE-9222-D524-A57360ED1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7" name="Picture 1">
          <a:extLst>
            <a:ext uri="{FF2B5EF4-FFF2-40B4-BE49-F238E27FC236}">
              <a16:creationId xmlns:a16="http://schemas.microsoft.com/office/drawing/2014/main" id="{F94A668C-6147-DB21-76E1-D201295BCB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8" name="Picture 1">
          <a:extLst>
            <a:ext uri="{FF2B5EF4-FFF2-40B4-BE49-F238E27FC236}">
              <a16:creationId xmlns:a16="http://schemas.microsoft.com/office/drawing/2014/main" id="{F2E6237E-1A1D-D9B6-16AA-3FAD8E4D05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9" name="Picture 1">
          <a:extLst>
            <a:ext uri="{FF2B5EF4-FFF2-40B4-BE49-F238E27FC236}">
              <a16:creationId xmlns:a16="http://schemas.microsoft.com/office/drawing/2014/main" id="{DD0B0C64-E424-5DA2-BEBC-402F174131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0" name="Picture 1">
          <a:extLst>
            <a:ext uri="{FF2B5EF4-FFF2-40B4-BE49-F238E27FC236}">
              <a16:creationId xmlns:a16="http://schemas.microsoft.com/office/drawing/2014/main" id="{960FE1DA-99DA-442B-0912-2582192D71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1" name="Picture 1">
          <a:extLst>
            <a:ext uri="{FF2B5EF4-FFF2-40B4-BE49-F238E27FC236}">
              <a16:creationId xmlns:a16="http://schemas.microsoft.com/office/drawing/2014/main" id="{3F5BB9D0-92ED-6707-3E73-0190E24ACB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2" name="Picture 1">
          <a:extLst>
            <a:ext uri="{FF2B5EF4-FFF2-40B4-BE49-F238E27FC236}">
              <a16:creationId xmlns:a16="http://schemas.microsoft.com/office/drawing/2014/main" id="{CB071584-B9FC-4FFA-B599-2282744DDC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3" name="Picture 1">
          <a:extLst>
            <a:ext uri="{FF2B5EF4-FFF2-40B4-BE49-F238E27FC236}">
              <a16:creationId xmlns:a16="http://schemas.microsoft.com/office/drawing/2014/main" id="{674BB04E-C5F3-3D0D-286C-4A87F1D34D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4" name="Picture 1">
          <a:extLst>
            <a:ext uri="{FF2B5EF4-FFF2-40B4-BE49-F238E27FC236}">
              <a16:creationId xmlns:a16="http://schemas.microsoft.com/office/drawing/2014/main" id="{B654D6B4-266A-24BE-2031-6D1E372268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5" name="Picture 1">
          <a:extLst>
            <a:ext uri="{FF2B5EF4-FFF2-40B4-BE49-F238E27FC236}">
              <a16:creationId xmlns:a16="http://schemas.microsoft.com/office/drawing/2014/main" id="{F1B72DE4-1802-CA5B-A37D-DDA58F9892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6" name="Picture 1">
          <a:extLst>
            <a:ext uri="{FF2B5EF4-FFF2-40B4-BE49-F238E27FC236}">
              <a16:creationId xmlns:a16="http://schemas.microsoft.com/office/drawing/2014/main" id="{54ACD82D-7BEF-6968-B922-CA41A932E0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7" name="Picture 1">
          <a:extLst>
            <a:ext uri="{FF2B5EF4-FFF2-40B4-BE49-F238E27FC236}">
              <a16:creationId xmlns:a16="http://schemas.microsoft.com/office/drawing/2014/main" id="{84FF77B7-0B97-63B0-80F8-5AFF5E8A5B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8" name="Picture 1">
          <a:extLst>
            <a:ext uri="{FF2B5EF4-FFF2-40B4-BE49-F238E27FC236}">
              <a16:creationId xmlns:a16="http://schemas.microsoft.com/office/drawing/2014/main" id="{27782D69-FBCC-E26F-9BC3-6524FDDA7D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9" name="Picture 1">
          <a:extLst>
            <a:ext uri="{FF2B5EF4-FFF2-40B4-BE49-F238E27FC236}">
              <a16:creationId xmlns:a16="http://schemas.microsoft.com/office/drawing/2014/main" id="{C070C6F0-A07F-D193-C711-2C9DAC4AEA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0" name="Picture 1">
          <a:extLst>
            <a:ext uri="{FF2B5EF4-FFF2-40B4-BE49-F238E27FC236}">
              <a16:creationId xmlns:a16="http://schemas.microsoft.com/office/drawing/2014/main" id="{F22AB1C2-388D-1C34-7218-ADC2DE515B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1" name="Picture 1">
          <a:extLst>
            <a:ext uri="{FF2B5EF4-FFF2-40B4-BE49-F238E27FC236}">
              <a16:creationId xmlns:a16="http://schemas.microsoft.com/office/drawing/2014/main" id="{E5A6E7AB-569D-A485-D13C-F43FA3645C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2" name="Picture 1">
          <a:extLst>
            <a:ext uri="{FF2B5EF4-FFF2-40B4-BE49-F238E27FC236}">
              <a16:creationId xmlns:a16="http://schemas.microsoft.com/office/drawing/2014/main" id="{09F3D3CF-0271-2E1E-2E50-2373644572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3" name="Picture 1">
          <a:extLst>
            <a:ext uri="{FF2B5EF4-FFF2-40B4-BE49-F238E27FC236}">
              <a16:creationId xmlns:a16="http://schemas.microsoft.com/office/drawing/2014/main" id="{34112600-933D-832D-5D8A-361E513853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4" name="Picture 1">
          <a:extLst>
            <a:ext uri="{FF2B5EF4-FFF2-40B4-BE49-F238E27FC236}">
              <a16:creationId xmlns:a16="http://schemas.microsoft.com/office/drawing/2014/main" id="{E2E256A5-57FA-26AF-C6E0-B6335F1D3E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5" name="Picture 1">
          <a:extLst>
            <a:ext uri="{FF2B5EF4-FFF2-40B4-BE49-F238E27FC236}">
              <a16:creationId xmlns:a16="http://schemas.microsoft.com/office/drawing/2014/main" id="{89DC35C3-DEEF-C9A0-AB9F-84AA2F6E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6" name="Picture 1">
          <a:extLst>
            <a:ext uri="{FF2B5EF4-FFF2-40B4-BE49-F238E27FC236}">
              <a16:creationId xmlns:a16="http://schemas.microsoft.com/office/drawing/2014/main" id="{D11783DB-F013-3577-7E97-43F0CE6E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7" name="Picture 1">
          <a:extLst>
            <a:ext uri="{FF2B5EF4-FFF2-40B4-BE49-F238E27FC236}">
              <a16:creationId xmlns:a16="http://schemas.microsoft.com/office/drawing/2014/main" id="{AFE3181C-97E2-42B4-52B6-2C636D6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8" name="Picture 1">
          <a:extLst>
            <a:ext uri="{FF2B5EF4-FFF2-40B4-BE49-F238E27FC236}">
              <a16:creationId xmlns:a16="http://schemas.microsoft.com/office/drawing/2014/main" id="{694A7B01-1F0D-A72E-6F2E-62BBA524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9" name="Picture 1">
          <a:extLst>
            <a:ext uri="{FF2B5EF4-FFF2-40B4-BE49-F238E27FC236}">
              <a16:creationId xmlns:a16="http://schemas.microsoft.com/office/drawing/2014/main" id="{950AC70B-DDA5-5C83-BBA8-4B503B66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0" name="Picture 1">
          <a:extLst>
            <a:ext uri="{FF2B5EF4-FFF2-40B4-BE49-F238E27FC236}">
              <a16:creationId xmlns:a16="http://schemas.microsoft.com/office/drawing/2014/main" id="{2BF14106-599A-8958-14BA-070EE0BB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1" name="Picture 1">
          <a:extLst>
            <a:ext uri="{FF2B5EF4-FFF2-40B4-BE49-F238E27FC236}">
              <a16:creationId xmlns:a16="http://schemas.microsoft.com/office/drawing/2014/main" id="{92A3241F-5D16-A1FF-C1A1-C8AADCB2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2" name="Picture 1">
          <a:extLst>
            <a:ext uri="{FF2B5EF4-FFF2-40B4-BE49-F238E27FC236}">
              <a16:creationId xmlns:a16="http://schemas.microsoft.com/office/drawing/2014/main" id="{D8061775-F704-003C-5BE5-12E12C78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3" name="Picture 1">
          <a:extLst>
            <a:ext uri="{FF2B5EF4-FFF2-40B4-BE49-F238E27FC236}">
              <a16:creationId xmlns:a16="http://schemas.microsoft.com/office/drawing/2014/main" id="{2A6FF2E1-DCB9-ACB5-301E-704A662F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4" name="Picture 1">
          <a:extLst>
            <a:ext uri="{FF2B5EF4-FFF2-40B4-BE49-F238E27FC236}">
              <a16:creationId xmlns:a16="http://schemas.microsoft.com/office/drawing/2014/main" id="{1C624D70-6F6C-4615-D16D-2874957B0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5" name="Picture 1">
          <a:extLst>
            <a:ext uri="{FF2B5EF4-FFF2-40B4-BE49-F238E27FC236}">
              <a16:creationId xmlns:a16="http://schemas.microsoft.com/office/drawing/2014/main" id="{AE42FDAE-C77A-BE61-F25F-192FE312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6" name="Picture 1">
          <a:extLst>
            <a:ext uri="{FF2B5EF4-FFF2-40B4-BE49-F238E27FC236}">
              <a16:creationId xmlns:a16="http://schemas.microsoft.com/office/drawing/2014/main" id="{F0842D0A-A614-B2E2-6EC6-C65BE0C6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7" name="Picture 1">
          <a:extLst>
            <a:ext uri="{FF2B5EF4-FFF2-40B4-BE49-F238E27FC236}">
              <a16:creationId xmlns:a16="http://schemas.microsoft.com/office/drawing/2014/main" id="{5A9331E7-1FCD-2DAC-2493-54B50202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8" name="Picture 1">
          <a:extLst>
            <a:ext uri="{FF2B5EF4-FFF2-40B4-BE49-F238E27FC236}">
              <a16:creationId xmlns:a16="http://schemas.microsoft.com/office/drawing/2014/main" id="{33DBA7F6-91CA-CAE2-2CA9-4726EA8B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9" name="Picture 1">
          <a:extLst>
            <a:ext uri="{FF2B5EF4-FFF2-40B4-BE49-F238E27FC236}">
              <a16:creationId xmlns:a16="http://schemas.microsoft.com/office/drawing/2014/main" id="{2836DCF6-BE69-16E4-B73F-430959A7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0" name="Picture 1">
          <a:extLst>
            <a:ext uri="{FF2B5EF4-FFF2-40B4-BE49-F238E27FC236}">
              <a16:creationId xmlns:a16="http://schemas.microsoft.com/office/drawing/2014/main" id="{98CE579E-4E1C-F228-89A7-6C79F854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1" name="Picture 1">
          <a:extLst>
            <a:ext uri="{FF2B5EF4-FFF2-40B4-BE49-F238E27FC236}">
              <a16:creationId xmlns:a16="http://schemas.microsoft.com/office/drawing/2014/main" id="{9377EE61-841B-2053-F642-25B03C79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2" name="Picture 1">
          <a:extLst>
            <a:ext uri="{FF2B5EF4-FFF2-40B4-BE49-F238E27FC236}">
              <a16:creationId xmlns:a16="http://schemas.microsoft.com/office/drawing/2014/main" id="{40271490-6867-1BB8-6BE2-E21FD2F4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3" name="Picture 1">
          <a:extLst>
            <a:ext uri="{FF2B5EF4-FFF2-40B4-BE49-F238E27FC236}">
              <a16:creationId xmlns:a16="http://schemas.microsoft.com/office/drawing/2014/main" id="{A70E028B-9854-FA2C-95FA-1958B750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4" name="Picture 1">
          <a:extLst>
            <a:ext uri="{FF2B5EF4-FFF2-40B4-BE49-F238E27FC236}">
              <a16:creationId xmlns:a16="http://schemas.microsoft.com/office/drawing/2014/main" id="{13593290-BCD5-04AB-0F38-593B44C9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5" name="Picture 1">
          <a:extLst>
            <a:ext uri="{FF2B5EF4-FFF2-40B4-BE49-F238E27FC236}">
              <a16:creationId xmlns:a16="http://schemas.microsoft.com/office/drawing/2014/main" id="{7F0B2EEB-51C0-8874-A3CD-9E27CF0F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6" name="Picture 1">
          <a:extLst>
            <a:ext uri="{FF2B5EF4-FFF2-40B4-BE49-F238E27FC236}">
              <a16:creationId xmlns:a16="http://schemas.microsoft.com/office/drawing/2014/main" id="{D74795D2-84E7-6628-CD71-FA54F482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7" name="Picture 1">
          <a:extLst>
            <a:ext uri="{FF2B5EF4-FFF2-40B4-BE49-F238E27FC236}">
              <a16:creationId xmlns:a16="http://schemas.microsoft.com/office/drawing/2014/main" id="{56E5A87F-5AF2-FF2B-EF8D-4F47DCB1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8" name="Picture 1">
          <a:extLst>
            <a:ext uri="{FF2B5EF4-FFF2-40B4-BE49-F238E27FC236}">
              <a16:creationId xmlns:a16="http://schemas.microsoft.com/office/drawing/2014/main" id="{DE8672FA-7B07-02B0-49A8-0095A95B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9" name="Picture 1">
          <a:extLst>
            <a:ext uri="{FF2B5EF4-FFF2-40B4-BE49-F238E27FC236}">
              <a16:creationId xmlns:a16="http://schemas.microsoft.com/office/drawing/2014/main" id="{57BC2E91-D196-DE3D-850C-09BA21B1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0" name="Picture 1">
          <a:extLst>
            <a:ext uri="{FF2B5EF4-FFF2-40B4-BE49-F238E27FC236}">
              <a16:creationId xmlns:a16="http://schemas.microsoft.com/office/drawing/2014/main" id="{1F94CE9A-670D-E63B-244B-13535A11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1" name="Picture 1">
          <a:extLst>
            <a:ext uri="{FF2B5EF4-FFF2-40B4-BE49-F238E27FC236}">
              <a16:creationId xmlns:a16="http://schemas.microsoft.com/office/drawing/2014/main" id="{F3BDA9FA-4990-B3D2-9981-37181C7D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2" name="Picture 1">
          <a:extLst>
            <a:ext uri="{FF2B5EF4-FFF2-40B4-BE49-F238E27FC236}">
              <a16:creationId xmlns:a16="http://schemas.microsoft.com/office/drawing/2014/main" id="{639D124E-DE90-84A8-BEB6-1581D830F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3" name="Picture 1">
          <a:extLst>
            <a:ext uri="{FF2B5EF4-FFF2-40B4-BE49-F238E27FC236}">
              <a16:creationId xmlns:a16="http://schemas.microsoft.com/office/drawing/2014/main" id="{3DDCFB06-22F6-3F0B-F15C-CF504606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4" name="Picture 1">
          <a:extLst>
            <a:ext uri="{FF2B5EF4-FFF2-40B4-BE49-F238E27FC236}">
              <a16:creationId xmlns:a16="http://schemas.microsoft.com/office/drawing/2014/main" id="{DBF5310C-2586-D738-D928-36AF3341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5" name="Picture 1">
          <a:extLst>
            <a:ext uri="{FF2B5EF4-FFF2-40B4-BE49-F238E27FC236}">
              <a16:creationId xmlns:a16="http://schemas.microsoft.com/office/drawing/2014/main" id="{CCC1D1EA-76C0-6B41-429B-94E2D819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6" name="Picture 1">
          <a:extLst>
            <a:ext uri="{FF2B5EF4-FFF2-40B4-BE49-F238E27FC236}">
              <a16:creationId xmlns:a16="http://schemas.microsoft.com/office/drawing/2014/main" id="{8D26C3DE-F49E-B548-48D8-FF5B4923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7" name="Picture 1">
          <a:extLst>
            <a:ext uri="{FF2B5EF4-FFF2-40B4-BE49-F238E27FC236}">
              <a16:creationId xmlns:a16="http://schemas.microsoft.com/office/drawing/2014/main" id="{9F341118-8160-4AC0-7521-F085F62B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8" name="Picture 1">
          <a:extLst>
            <a:ext uri="{FF2B5EF4-FFF2-40B4-BE49-F238E27FC236}">
              <a16:creationId xmlns:a16="http://schemas.microsoft.com/office/drawing/2014/main" id="{C2F93302-6A1B-6A65-804D-DA5EDA12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09" name="Picture 1">
          <a:extLst>
            <a:ext uri="{FF2B5EF4-FFF2-40B4-BE49-F238E27FC236}">
              <a16:creationId xmlns:a16="http://schemas.microsoft.com/office/drawing/2014/main" id="{F2CCF665-0FE5-8E74-CB6A-7B2E88E8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0" name="Picture 1">
          <a:extLst>
            <a:ext uri="{FF2B5EF4-FFF2-40B4-BE49-F238E27FC236}">
              <a16:creationId xmlns:a16="http://schemas.microsoft.com/office/drawing/2014/main" id="{DAB30CD0-0A16-A8D5-1AB4-C29E735EFA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1" name="Picture 1">
          <a:extLst>
            <a:ext uri="{FF2B5EF4-FFF2-40B4-BE49-F238E27FC236}">
              <a16:creationId xmlns:a16="http://schemas.microsoft.com/office/drawing/2014/main" id="{541EC367-B3AA-F06E-5306-68CC3A7C65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2" name="Picture 1">
          <a:extLst>
            <a:ext uri="{FF2B5EF4-FFF2-40B4-BE49-F238E27FC236}">
              <a16:creationId xmlns:a16="http://schemas.microsoft.com/office/drawing/2014/main" id="{524613DE-E9D9-5978-F056-632DA008EC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3" name="Picture 1">
          <a:extLst>
            <a:ext uri="{FF2B5EF4-FFF2-40B4-BE49-F238E27FC236}">
              <a16:creationId xmlns:a16="http://schemas.microsoft.com/office/drawing/2014/main" id="{FD4A72FE-1974-BB84-B3B0-B70B8B4F26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4" name="Picture 1">
          <a:extLst>
            <a:ext uri="{FF2B5EF4-FFF2-40B4-BE49-F238E27FC236}">
              <a16:creationId xmlns:a16="http://schemas.microsoft.com/office/drawing/2014/main" id="{91691618-6DB9-C956-1E7F-268667159B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5" name="Picture 1">
          <a:extLst>
            <a:ext uri="{FF2B5EF4-FFF2-40B4-BE49-F238E27FC236}">
              <a16:creationId xmlns:a16="http://schemas.microsoft.com/office/drawing/2014/main" id="{14D4BBE6-6533-59F7-D503-605E6EDA54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6" name="Picture 1">
          <a:extLst>
            <a:ext uri="{FF2B5EF4-FFF2-40B4-BE49-F238E27FC236}">
              <a16:creationId xmlns:a16="http://schemas.microsoft.com/office/drawing/2014/main" id="{A69E7727-77E5-65F1-13A6-DBEB65BE32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7" name="Picture 1">
          <a:extLst>
            <a:ext uri="{FF2B5EF4-FFF2-40B4-BE49-F238E27FC236}">
              <a16:creationId xmlns:a16="http://schemas.microsoft.com/office/drawing/2014/main" id="{892AC76E-7278-11FA-BB92-55EA3E3C37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8" name="Picture 1">
          <a:extLst>
            <a:ext uri="{FF2B5EF4-FFF2-40B4-BE49-F238E27FC236}">
              <a16:creationId xmlns:a16="http://schemas.microsoft.com/office/drawing/2014/main" id="{D3E5EB9A-59A5-CA4C-56B3-1B91232D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9" name="Picture 1">
          <a:extLst>
            <a:ext uri="{FF2B5EF4-FFF2-40B4-BE49-F238E27FC236}">
              <a16:creationId xmlns:a16="http://schemas.microsoft.com/office/drawing/2014/main" id="{1E2BA5EA-B8B4-F514-C8D8-DA4E7BB6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0" name="Picture 1">
          <a:extLst>
            <a:ext uri="{FF2B5EF4-FFF2-40B4-BE49-F238E27FC236}">
              <a16:creationId xmlns:a16="http://schemas.microsoft.com/office/drawing/2014/main" id="{0DB42740-4644-E74B-2E4F-0C613D1A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1" name="Picture 1">
          <a:extLst>
            <a:ext uri="{FF2B5EF4-FFF2-40B4-BE49-F238E27FC236}">
              <a16:creationId xmlns:a16="http://schemas.microsoft.com/office/drawing/2014/main" id="{62140D1A-F185-663F-54B9-D58C1D8C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2" name="Picture 1">
          <a:extLst>
            <a:ext uri="{FF2B5EF4-FFF2-40B4-BE49-F238E27FC236}">
              <a16:creationId xmlns:a16="http://schemas.microsoft.com/office/drawing/2014/main" id="{F1E5F861-3B69-ABBD-C14B-E63B85E9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3" name="Picture 1">
          <a:extLst>
            <a:ext uri="{FF2B5EF4-FFF2-40B4-BE49-F238E27FC236}">
              <a16:creationId xmlns:a16="http://schemas.microsoft.com/office/drawing/2014/main" id="{F13A53A6-38B2-5D68-0A3E-CE73F952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4" name="Picture 1">
          <a:extLst>
            <a:ext uri="{FF2B5EF4-FFF2-40B4-BE49-F238E27FC236}">
              <a16:creationId xmlns:a16="http://schemas.microsoft.com/office/drawing/2014/main" id="{0ED44E16-0ECE-A350-9473-0E4F9A9A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5" name="Picture 1">
          <a:extLst>
            <a:ext uri="{FF2B5EF4-FFF2-40B4-BE49-F238E27FC236}">
              <a16:creationId xmlns:a16="http://schemas.microsoft.com/office/drawing/2014/main" id="{D605F9F4-5C42-AF10-0E08-D3BCF741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6" name="Picture 1">
          <a:extLst>
            <a:ext uri="{FF2B5EF4-FFF2-40B4-BE49-F238E27FC236}">
              <a16:creationId xmlns:a16="http://schemas.microsoft.com/office/drawing/2014/main" id="{D5FBACC2-BCCA-3D78-FA78-47E6FE47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7" name="Picture 1">
          <a:extLst>
            <a:ext uri="{FF2B5EF4-FFF2-40B4-BE49-F238E27FC236}">
              <a16:creationId xmlns:a16="http://schemas.microsoft.com/office/drawing/2014/main" id="{58AED912-B6A3-A9E5-48C3-6D2BDF38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8" name="Picture 1">
          <a:extLst>
            <a:ext uri="{FF2B5EF4-FFF2-40B4-BE49-F238E27FC236}">
              <a16:creationId xmlns:a16="http://schemas.microsoft.com/office/drawing/2014/main" id="{F3D7D425-B83B-AB1A-AFB8-A99B1FCE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9" name="Picture 1">
          <a:extLst>
            <a:ext uri="{FF2B5EF4-FFF2-40B4-BE49-F238E27FC236}">
              <a16:creationId xmlns:a16="http://schemas.microsoft.com/office/drawing/2014/main" id="{A4B87856-165C-28AE-ABA4-34BB9099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0" name="Picture 1">
          <a:extLst>
            <a:ext uri="{FF2B5EF4-FFF2-40B4-BE49-F238E27FC236}">
              <a16:creationId xmlns:a16="http://schemas.microsoft.com/office/drawing/2014/main" id="{8A154F28-5E0A-D99E-2C23-A515B3DE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1" name="Picture 1">
          <a:extLst>
            <a:ext uri="{FF2B5EF4-FFF2-40B4-BE49-F238E27FC236}">
              <a16:creationId xmlns:a16="http://schemas.microsoft.com/office/drawing/2014/main" id="{C8AB4ED5-C682-BE3D-2B18-FCF692C72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2" name="Picture 1">
          <a:extLst>
            <a:ext uri="{FF2B5EF4-FFF2-40B4-BE49-F238E27FC236}">
              <a16:creationId xmlns:a16="http://schemas.microsoft.com/office/drawing/2014/main" id="{A2FCF23E-0CF5-661F-DF2B-59F1F2E5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3" name="Picture 1">
          <a:extLst>
            <a:ext uri="{FF2B5EF4-FFF2-40B4-BE49-F238E27FC236}">
              <a16:creationId xmlns:a16="http://schemas.microsoft.com/office/drawing/2014/main" id="{7C2CE261-B231-607B-AD17-45E123C9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4" name="Picture 1">
          <a:extLst>
            <a:ext uri="{FF2B5EF4-FFF2-40B4-BE49-F238E27FC236}">
              <a16:creationId xmlns:a16="http://schemas.microsoft.com/office/drawing/2014/main" id="{2D0FBCF3-AB91-FDBB-F2FB-6BA88061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5" name="Picture 1">
          <a:extLst>
            <a:ext uri="{FF2B5EF4-FFF2-40B4-BE49-F238E27FC236}">
              <a16:creationId xmlns:a16="http://schemas.microsoft.com/office/drawing/2014/main" id="{FDE08AA5-4B47-7F3B-CB8E-AB6BC632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6" name="Picture 1">
          <a:extLst>
            <a:ext uri="{FF2B5EF4-FFF2-40B4-BE49-F238E27FC236}">
              <a16:creationId xmlns:a16="http://schemas.microsoft.com/office/drawing/2014/main" id="{30EFD758-B3AA-E1BD-9369-1FE80586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7" name="Picture 1">
          <a:extLst>
            <a:ext uri="{FF2B5EF4-FFF2-40B4-BE49-F238E27FC236}">
              <a16:creationId xmlns:a16="http://schemas.microsoft.com/office/drawing/2014/main" id="{C4232E5D-97C2-0520-7F93-6E942DFA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8" name="Picture 1">
          <a:extLst>
            <a:ext uri="{FF2B5EF4-FFF2-40B4-BE49-F238E27FC236}">
              <a16:creationId xmlns:a16="http://schemas.microsoft.com/office/drawing/2014/main" id="{184A70A8-EB6A-019E-5D78-755F235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9" name="Picture 1">
          <a:extLst>
            <a:ext uri="{FF2B5EF4-FFF2-40B4-BE49-F238E27FC236}">
              <a16:creationId xmlns:a16="http://schemas.microsoft.com/office/drawing/2014/main" id="{9D0710FD-D9C6-51E6-1E7F-3B75ACCC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0" name="Picture 1">
          <a:extLst>
            <a:ext uri="{FF2B5EF4-FFF2-40B4-BE49-F238E27FC236}">
              <a16:creationId xmlns:a16="http://schemas.microsoft.com/office/drawing/2014/main" id="{D2F12926-1808-F2AA-2453-A49C3880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1" name="Picture 1">
          <a:extLst>
            <a:ext uri="{FF2B5EF4-FFF2-40B4-BE49-F238E27FC236}">
              <a16:creationId xmlns:a16="http://schemas.microsoft.com/office/drawing/2014/main" id="{C238D479-4467-90BE-77FE-77A8DEC2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2" name="Picture 1">
          <a:extLst>
            <a:ext uri="{FF2B5EF4-FFF2-40B4-BE49-F238E27FC236}">
              <a16:creationId xmlns:a16="http://schemas.microsoft.com/office/drawing/2014/main" id="{C21B02BC-82B0-0949-5B6D-67299912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3" name="Picture 1">
          <a:extLst>
            <a:ext uri="{FF2B5EF4-FFF2-40B4-BE49-F238E27FC236}">
              <a16:creationId xmlns:a16="http://schemas.microsoft.com/office/drawing/2014/main" id="{EDB936E4-EA22-0602-5279-E7290577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4" name="Picture 1">
          <a:extLst>
            <a:ext uri="{FF2B5EF4-FFF2-40B4-BE49-F238E27FC236}">
              <a16:creationId xmlns:a16="http://schemas.microsoft.com/office/drawing/2014/main" id="{F58490CD-EC21-E172-A2CA-11FBE958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5" name="Picture 1">
          <a:extLst>
            <a:ext uri="{FF2B5EF4-FFF2-40B4-BE49-F238E27FC236}">
              <a16:creationId xmlns:a16="http://schemas.microsoft.com/office/drawing/2014/main" id="{0F9F45A9-A5B0-7B2F-216D-7E6A7163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6" name="Picture 1">
          <a:extLst>
            <a:ext uri="{FF2B5EF4-FFF2-40B4-BE49-F238E27FC236}">
              <a16:creationId xmlns:a16="http://schemas.microsoft.com/office/drawing/2014/main" id="{AA4F3281-B237-75E5-9646-27767237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7" name="Picture 1">
          <a:extLst>
            <a:ext uri="{FF2B5EF4-FFF2-40B4-BE49-F238E27FC236}">
              <a16:creationId xmlns:a16="http://schemas.microsoft.com/office/drawing/2014/main" id="{109FF5C1-FC33-2CBC-B07D-294E89FD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8" name="Picture 1">
          <a:extLst>
            <a:ext uri="{FF2B5EF4-FFF2-40B4-BE49-F238E27FC236}">
              <a16:creationId xmlns:a16="http://schemas.microsoft.com/office/drawing/2014/main" id="{4D4D51D3-0C25-CAB3-1959-8BBF028D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9" name="Picture 1">
          <a:extLst>
            <a:ext uri="{FF2B5EF4-FFF2-40B4-BE49-F238E27FC236}">
              <a16:creationId xmlns:a16="http://schemas.microsoft.com/office/drawing/2014/main" id="{97492257-5B68-D21D-EB93-336B0271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0" name="Picture 1">
          <a:extLst>
            <a:ext uri="{FF2B5EF4-FFF2-40B4-BE49-F238E27FC236}">
              <a16:creationId xmlns:a16="http://schemas.microsoft.com/office/drawing/2014/main" id="{E78DC166-F4EA-EE1A-D3AC-E64F8118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1" name="Picture 1">
          <a:extLst>
            <a:ext uri="{FF2B5EF4-FFF2-40B4-BE49-F238E27FC236}">
              <a16:creationId xmlns:a16="http://schemas.microsoft.com/office/drawing/2014/main" id="{37E4DC04-B0EF-A88F-7323-051E3235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52" name="Picture 1">
          <a:extLst>
            <a:ext uri="{FF2B5EF4-FFF2-40B4-BE49-F238E27FC236}">
              <a16:creationId xmlns:a16="http://schemas.microsoft.com/office/drawing/2014/main" id="{E8E85C95-927F-AF90-8525-7DF51370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3" name="Picture 1">
          <a:extLst>
            <a:ext uri="{FF2B5EF4-FFF2-40B4-BE49-F238E27FC236}">
              <a16:creationId xmlns:a16="http://schemas.microsoft.com/office/drawing/2014/main" id="{349A5047-96F3-3EDD-38D0-52FA12F2C3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4" name="Picture 1">
          <a:extLst>
            <a:ext uri="{FF2B5EF4-FFF2-40B4-BE49-F238E27FC236}">
              <a16:creationId xmlns:a16="http://schemas.microsoft.com/office/drawing/2014/main" id="{BEFA5270-63DE-7234-8E4E-DA4286E60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5" name="Picture 1">
          <a:extLst>
            <a:ext uri="{FF2B5EF4-FFF2-40B4-BE49-F238E27FC236}">
              <a16:creationId xmlns:a16="http://schemas.microsoft.com/office/drawing/2014/main" id="{FD610781-F18C-6A40-D603-C9FD1FD6DC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6" name="Picture 1">
          <a:extLst>
            <a:ext uri="{FF2B5EF4-FFF2-40B4-BE49-F238E27FC236}">
              <a16:creationId xmlns:a16="http://schemas.microsoft.com/office/drawing/2014/main" id="{2F2A899C-3B3F-86B9-8CE2-87206B3FD8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7" name="Picture 1">
          <a:extLst>
            <a:ext uri="{FF2B5EF4-FFF2-40B4-BE49-F238E27FC236}">
              <a16:creationId xmlns:a16="http://schemas.microsoft.com/office/drawing/2014/main" id="{8410A403-EDC6-213C-C026-C454F49541E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8" name="Picture 1">
          <a:extLst>
            <a:ext uri="{FF2B5EF4-FFF2-40B4-BE49-F238E27FC236}">
              <a16:creationId xmlns:a16="http://schemas.microsoft.com/office/drawing/2014/main" id="{3274CD48-DDA9-40BE-D829-54B3941026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9" name="Picture 1">
          <a:extLst>
            <a:ext uri="{FF2B5EF4-FFF2-40B4-BE49-F238E27FC236}">
              <a16:creationId xmlns:a16="http://schemas.microsoft.com/office/drawing/2014/main" id="{43247CCB-3251-3A69-92CC-E4D64D8FD0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0" name="Picture 1">
          <a:extLst>
            <a:ext uri="{FF2B5EF4-FFF2-40B4-BE49-F238E27FC236}">
              <a16:creationId xmlns:a16="http://schemas.microsoft.com/office/drawing/2014/main" id="{6063A37B-24EB-2007-C0F9-91B0E034F6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1" name="Picture 1">
          <a:extLst>
            <a:ext uri="{FF2B5EF4-FFF2-40B4-BE49-F238E27FC236}">
              <a16:creationId xmlns:a16="http://schemas.microsoft.com/office/drawing/2014/main" id="{F5B968DF-42E3-C78D-7FEA-106CCC69BE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2" name="Picture 1">
          <a:extLst>
            <a:ext uri="{FF2B5EF4-FFF2-40B4-BE49-F238E27FC236}">
              <a16:creationId xmlns:a16="http://schemas.microsoft.com/office/drawing/2014/main" id="{FF9C7A31-1FE8-AF64-1978-4E42BE0ED2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3" name="Picture 1">
          <a:extLst>
            <a:ext uri="{FF2B5EF4-FFF2-40B4-BE49-F238E27FC236}">
              <a16:creationId xmlns:a16="http://schemas.microsoft.com/office/drawing/2014/main" id="{26178E0F-518A-FDAF-5F5E-F82EAF17C7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4" name="Picture 1">
          <a:extLst>
            <a:ext uri="{FF2B5EF4-FFF2-40B4-BE49-F238E27FC236}">
              <a16:creationId xmlns:a16="http://schemas.microsoft.com/office/drawing/2014/main" id="{FB3D2F07-FE59-CE2A-E210-FAD7B478E7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5" name="Picture 1">
          <a:extLst>
            <a:ext uri="{FF2B5EF4-FFF2-40B4-BE49-F238E27FC236}">
              <a16:creationId xmlns:a16="http://schemas.microsoft.com/office/drawing/2014/main" id="{4897EEE2-1B27-AC60-138E-214FF08DDB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6" name="Picture 1">
          <a:extLst>
            <a:ext uri="{FF2B5EF4-FFF2-40B4-BE49-F238E27FC236}">
              <a16:creationId xmlns:a16="http://schemas.microsoft.com/office/drawing/2014/main" id="{FF52765A-FE80-2A14-DE79-D82A6BE321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7" name="Picture 1">
          <a:extLst>
            <a:ext uri="{FF2B5EF4-FFF2-40B4-BE49-F238E27FC236}">
              <a16:creationId xmlns:a16="http://schemas.microsoft.com/office/drawing/2014/main" id="{60542F64-3BCD-FE61-927E-176CED62C5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8" name="Picture 1">
          <a:extLst>
            <a:ext uri="{FF2B5EF4-FFF2-40B4-BE49-F238E27FC236}">
              <a16:creationId xmlns:a16="http://schemas.microsoft.com/office/drawing/2014/main" id="{189A3CD9-67B4-FB64-8B38-5B68C92B0D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9" name="Picture 1">
          <a:extLst>
            <a:ext uri="{FF2B5EF4-FFF2-40B4-BE49-F238E27FC236}">
              <a16:creationId xmlns:a16="http://schemas.microsoft.com/office/drawing/2014/main" id="{7809B1A6-D44A-5EFE-BDED-C843DC4DE7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0" name="Picture 1">
          <a:extLst>
            <a:ext uri="{FF2B5EF4-FFF2-40B4-BE49-F238E27FC236}">
              <a16:creationId xmlns:a16="http://schemas.microsoft.com/office/drawing/2014/main" id="{AC6187DB-648F-0E12-AEC6-4465395386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1" name="Picture 1">
          <a:extLst>
            <a:ext uri="{FF2B5EF4-FFF2-40B4-BE49-F238E27FC236}">
              <a16:creationId xmlns:a16="http://schemas.microsoft.com/office/drawing/2014/main" id="{F8C712BC-9C02-5E43-7CD9-0664FB17E9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2" name="Picture 1">
          <a:extLst>
            <a:ext uri="{FF2B5EF4-FFF2-40B4-BE49-F238E27FC236}">
              <a16:creationId xmlns:a16="http://schemas.microsoft.com/office/drawing/2014/main" id="{52494160-8F1D-2B92-9590-8C4387B018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3" name="Picture 1">
          <a:extLst>
            <a:ext uri="{FF2B5EF4-FFF2-40B4-BE49-F238E27FC236}">
              <a16:creationId xmlns:a16="http://schemas.microsoft.com/office/drawing/2014/main" id="{A57E5715-6884-4143-34F4-539777B97B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4" name="Picture 1">
          <a:extLst>
            <a:ext uri="{FF2B5EF4-FFF2-40B4-BE49-F238E27FC236}">
              <a16:creationId xmlns:a16="http://schemas.microsoft.com/office/drawing/2014/main" id="{B4306C23-FD6A-B153-A788-1B9DCE1E6D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5" name="Picture 1">
          <a:extLst>
            <a:ext uri="{FF2B5EF4-FFF2-40B4-BE49-F238E27FC236}">
              <a16:creationId xmlns:a16="http://schemas.microsoft.com/office/drawing/2014/main" id="{E112FD67-35CB-232B-9208-412004ED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6" name="Picture 1">
          <a:extLst>
            <a:ext uri="{FF2B5EF4-FFF2-40B4-BE49-F238E27FC236}">
              <a16:creationId xmlns:a16="http://schemas.microsoft.com/office/drawing/2014/main" id="{BB61D51B-DABB-FCD5-5FBF-6E44277F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7" name="Picture 1">
          <a:extLst>
            <a:ext uri="{FF2B5EF4-FFF2-40B4-BE49-F238E27FC236}">
              <a16:creationId xmlns:a16="http://schemas.microsoft.com/office/drawing/2014/main" id="{4C1525CA-97D1-7C89-7018-2227497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8" name="Picture 1">
          <a:extLst>
            <a:ext uri="{FF2B5EF4-FFF2-40B4-BE49-F238E27FC236}">
              <a16:creationId xmlns:a16="http://schemas.microsoft.com/office/drawing/2014/main" id="{88286135-CD6B-7189-380F-C5F0A9B7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9" name="Picture 1">
          <a:extLst>
            <a:ext uri="{FF2B5EF4-FFF2-40B4-BE49-F238E27FC236}">
              <a16:creationId xmlns:a16="http://schemas.microsoft.com/office/drawing/2014/main" id="{E4AE2D15-78FD-A41D-8185-875E1470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0" name="Picture 1">
          <a:extLst>
            <a:ext uri="{FF2B5EF4-FFF2-40B4-BE49-F238E27FC236}">
              <a16:creationId xmlns:a16="http://schemas.microsoft.com/office/drawing/2014/main" id="{C38CA53F-6195-3CDD-F304-4248ABC9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1" name="Picture 1">
          <a:extLst>
            <a:ext uri="{FF2B5EF4-FFF2-40B4-BE49-F238E27FC236}">
              <a16:creationId xmlns:a16="http://schemas.microsoft.com/office/drawing/2014/main" id="{EE57AB3E-8F74-A94D-752D-1B392A56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2" name="Picture 1">
          <a:extLst>
            <a:ext uri="{FF2B5EF4-FFF2-40B4-BE49-F238E27FC236}">
              <a16:creationId xmlns:a16="http://schemas.microsoft.com/office/drawing/2014/main" id="{6D664153-2FFA-AB06-F9FF-FB77BEFA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3" name="Picture 1">
          <a:extLst>
            <a:ext uri="{FF2B5EF4-FFF2-40B4-BE49-F238E27FC236}">
              <a16:creationId xmlns:a16="http://schemas.microsoft.com/office/drawing/2014/main" id="{54359F7C-74C7-702A-1847-3CC34A6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4" name="Picture 1">
          <a:extLst>
            <a:ext uri="{FF2B5EF4-FFF2-40B4-BE49-F238E27FC236}">
              <a16:creationId xmlns:a16="http://schemas.microsoft.com/office/drawing/2014/main" id="{DDB29111-9675-A9D8-F9DA-0A981D9B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5" name="Picture 1">
          <a:extLst>
            <a:ext uri="{FF2B5EF4-FFF2-40B4-BE49-F238E27FC236}">
              <a16:creationId xmlns:a16="http://schemas.microsoft.com/office/drawing/2014/main" id="{F47F3B81-891B-FFFF-66DD-24EBF451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6" name="Picture 1">
          <a:extLst>
            <a:ext uri="{FF2B5EF4-FFF2-40B4-BE49-F238E27FC236}">
              <a16:creationId xmlns:a16="http://schemas.microsoft.com/office/drawing/2014/main" id="{7D24E6BB-8941-DB84-CF4B-958F0551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7" name="Picture 1">
          <a:extLst>
            <a:ext uri="{FF2B5EF4-FFF2-40B4-BE49-F238E27FC236}">
              <a16:creationId xmlns:a16="http://schemas.microsoft.com/office/drawing/2014/main" id="{A6C3B46A-0F17-C917-426D-64D2BA05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8" name="Picture 1">
          <a:extLst>
            <a:ext uri="{FF2B5EF4-FFF2-40B4-BE49-F238E27FC236}">
              <a16:creationId xmlns:a16="http://schemas.microsoft.com/office/drawing/2014/main" id="{1E9982F2-C819-F4C4-8AD8-1CD8E5AF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9" name="Picture 1">
          <a:extLst>
            <a:ext uri="{FF2B5EF4-FFF2-40B4-BE49-F238E27FC236}">
              <a16:creationId xmlns:a16="http://schemas.microsoft.com/office/drawing/2014/main" id="{5F073625-303A-9566-0B8A-E789B8EE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0" name="Picture 1">
          <a:extLst>
            <a:ext uri="{FF2B5EF4-FFF2-40B4-BE49-F238E27FC236}">
              <a16:creationId xmlns:a16="http://schemas.microsoft.com/office/drawing/2014/main" id="{E10800F8-AEBF-1FD1-3307-759152DB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1" name="Picture 1">
          <a:extLst>
            <a:ext uri="{FF2B5EF4-FFF2-40B4-BE49-F238E27FC236}">
              <a16:creationId xmlns:a16="http://schemas.microsoft.com/office/drawing/2014/main" id="{E8605C3F-729F-E2AD-C360-9439FCD4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2" name="Picture 1">
          <a:extLst>
            <a:ext uri="{FF2B5EF4-FFF2-40B4-BE49-F238E27FC236}">
              <a16:creationId xmlns:a16="http://schemas.microsoft.com/office/drawing/2014/main" id="{8B73BEDA-9481-2900-A6A0-AB63035C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3" name="Picture 1">
          <a:extLst>
            <a:ext uri="{FF2B5EF4-FFF2-40B4-BE49-F238E27FC236}">
              <a16:creationId xmlns:a16="http://schemas.microsoft.com/office/drawing/2014/main" id="{AD83916F-3172-DED7-3637-99E4AFCD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4" name="Picture 1">
          <a:extLst>
            <a:ext uri="{FF2B5EF4-FFF2-40B4-BE49-F238E27FC236}">
              <a16:creationId xmlns:a16="http://schemas.microsoft.com/office/drawing/2014/main" id="{E88377A2-219F-F99B-C27E-9B9BAA6C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5" name="Picture 1">
          <a:extLst>
            <a:ext uri="{FF2B5EF4-FFF2-40B4-BE49-F238E27FC236}">
              <a16:creationId xmlns:a16="http://schemas.microsoft.com/office/drawing/2014/main" id="{782CFE09-E0DE-35D2-91E0-30076B5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6" name="Picture 1">
          <a:extLst>
            <a:ext uri="{FF2B5EF4-FFF2-40B4-BE49-F238E27FC236}">
              <a16:creationId xmlns:a16="http://schemas.microsoft.com/office/drawing/2014/main" id="{C9930FD8-88F6-D459-E665-8E081F00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7" name="Picture 1">
          <a:extLst>
            <a:ext uri="{FF2B5EF4-FFF2-40B4-BE49-F238E27FC236}">
              <a16:creationId xmlns:a16="http://schemas.microsoft.com/office/drawing/2014/main" id="{80A29931-8E9E-3861-9E54-0175A40B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8" name="Picture 1">
          <a:extLst>
            <a:ext uri="{FF2B5EF4-FFF2-40B4-BE49-F238E27FC236}">
              <a16:creationId xmlns:a16="http://schemas.microsoft.com/office/drawing/2014/main" id="{7B19EE15-87F5-BE06-7557-133593B2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9" name="Picture 1">
          <a:extLst>
            <a:ext uri="{FF2B5EF4-FFF2-40B4-BE49-F238E27FC236}">
              <a16:creationId xmlns:a16="http://schemas.microsoft.com/office/drawing/2014/main" id="{67748DDF-FCF4-F69C-4BE6-D3C25985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0" name="Picture 1">
          <a:extLst>
            <a:ext uri="{FF2B5EF4-FFF2-40B4-BE49-F238E27FC236}">
              <a16:creationId xmlns:a16="http://schemas.microsoft.com/office/drawing/2014/main" id="{DFA18C53-F258-DC2B-F3F4-4DE384F8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1" name="Picture 1">
          <a:extLst>
            <a:ext uri="{FF2B5EF4-FFF2-40B4-BE49-F238E27FC236}">
              <a16:creationId xmlns:a16="http://schemas.microsoft.com/office/drawing/2014/main" id="{178AE59A-CCD7-0A64-8CE6-0E5FB5EB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2" name="Picture 1">
          <a:extLst>
            <a:ext uri="{FF2B5EF4-FFF2-40B4-BE49-F238E27FC236}">
              <a16:creationId xmlns:a16="http://schemas.microsoft.com/office/drawing/2014/main" id="{D0750931-F4DC-CC13-9275-133DC40C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3" name="Picture 1">
          <a:extLst>
            <a:ext uri="{FF2B5EF4-FFF2-40B4-BE49-F238E27FC236}">
              <a16:creationId xmlns:a16="http://schemas.microsoft.com/office/drawing/2014/main" id="{A821197A-C01E-ACE1-7AD1-8E81636F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4" name="Picture 1">
          <a:extLst>
            <a:ext uri="{FF2B5EF4-FFF2-40B4-BE49-F238E27FC236}">
              <a16:creationId xmlns:a16="http://schemas.microsoft.com/office/drawing/2014/main" id="{A996A642-621F-6518-C937-D3F1AD0E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5" name="Picture 1">
          <a:extLst>
            <a:ext uri="{FF2B5EF4-FFF2-40B4-BE49-F238E27FC236}">
              <a16:creationId xmlns:a16="http://schemas.microsoft.com/office/drawing/2014/main" id="{D026F8A6-7714-12D3-21FF-E29A1EAF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6" name="Picture 1">
          <a:extLst>
            <a:ext uri="{FF2B5EF4-FFF2-40B4-BE49-F238E27FC236}">
              <a16:creationId xmlns:a16="http://schemas.microsoft.com/office/drawing/2014/main" id="{A4178BB1-E42A-E4DC-A9EE-DE4C4BFC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7" name="Picture 1">
          <a:extLst>
            <a:ext uri="{FF2B5EF4-FFF2-40B4-BE49-F238E27FC236}">
              <a16:creationId xmlns:a16="http://schemas.microsoft.com/office/drawing/2014/main" id="{71CC75B0-75D1-BF43-457B-D9DBDB2F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8" name="Picture 1">
          <a:extLst>
            <a:ext uri="{FF2B5EF4-FFF2-40B4-BE49-F238E27FC236}">
              <a16:creationId xmlns:a16="http://schemas.microsoft.com/office/drawing/2014/main" id="{81938100-AADB-C712-5AAD-ED258210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809" name="Picture 1">
          <a:extLst>
            <a:ext uri="{FF2B5EF4-FFF2-40B4-BE49-F238E27FC236}">
              <a16:creationId xmlns:a16="http://schemas.microsoft.com/office/drawing/2014/main" id="{6F557A14-D3ED-4586-A74B-E6700BA6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0" name="Picture 1">
          <a:extLst>
            <a:ext uri="{FF2B5EF4-FFF2-40B4-BE49-F238E27FC236}">
              <a16:creationId xmlns:a16="http://schemas.microsoft.com/office/drawing/2014/main" id="{264F92D9-7915-8943-6660-AB655D4678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1" name="Picture 1">
          <a:extLst>
            <a:ext uri="{FF2B5EF4-FFF2-40B4-BE49-F238E27FC236}">
              <a16:creationId xmlns:a16="http://schemas.microsoft.com/office/drawing/2014/main" id="{4412E93C-D259-1A65-5D82-2F03B33BD4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2" name="Picture 1">
          <a:extLst>
            <a:ext uri="{FF2B5EF4-FFF2-40B4-BE49-F238E27FC236}">
              <a16:creationId xmlns:a16="http://schemas.microsoft.com/office/drawing/2014/main" id="{B5E6DEA7-6760-FB20-9A24-4D8C96C5C9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3" name="Picture 1">
          <a:extLst>
            <a:ext uri="{FF2B5EF4-FFF2-40B4-BE49-F238E27FC236}">
              <a16:creationId xmlns:a16="http://schemas.microsoft.com/office/drawing/2014/main" id="{C383FEE2-DE08-4C37-2F07-41293CB430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4" name="Picture 1">
          <a:extLst>
            <a:ext uri="{FF2B5EF4-FFF2-40B4-BE49-F238E27FC236}">
              <a16:creationId xmlns:a16="http://schemas.microsoft.com/office/drawing/2014/main" id="{565B07FD-2D31-0BBE-6FCE-7E105024F0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5" name="Picture 1">
          <a:extLst>
            <a:ext uri="{FF2B5EF4-FFF2-40B4-BE49-F238E27FC236}">
              <a16:creationId xmlns:a16="http://schemas.microsoft.com/office/drawing/2014/main" id="{06947AF7-C186-52B2-512F-83B91BC3D0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6" name="Picture 1">
          <a:extLst>
            <a:ext uri="{FF2B5EF4-FFF2-40B4-BE49-F238E27FC236}">
              <a16:creationId xmlns:a16="http://schemas.microsoft.com/office/drawing/2014/main" id="{864C891A-BF1E-C750-55D5-39CA5405B8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7" name="Picture 1">
          <a:extLst>
            <a:ext uri="{FF2B5EF4-FFF2-40B4-BE49-F238E27FC236}">
              <a16:creationId xmlns:a16="http://schemas.microsoft.com/office/drawing/2014/main" id="{ABE6B625-2680-9913-C9B9-30FA3A78BA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8" name="Picture 1">
          <a:extLst>
            <a:ext uri="{FF2B5EF4-FFF2-40B4-BE49-F238E27FC236}">
              <a16:creationId xmlns:a16="http://schemas.microsoft.com/office/drawing/2014/main" id="{672D696D-2419-9C15-13E3-A3DBF1A2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9" name="Picture 1">
          <a:extLst>
            <a:ext uri="{FF2B5EF4-FFF2-40B4-BE49-F238E27FC236}">
              <a16:creationId xmlns:a16="http://schemas.microsoft.com/office/drawing/2014/main" id="{ECE40B1D-B20C-89A0-43AC-972BD514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0" name="Picture 1">
          <a:extLst>
            <a:ext uri="{FF2B5EF4-FFF2-40B4-BE49-F238E27FC236}">
              <a16:creationId xmlns:a16="http://schemas.microsoft.com/office/drawing/2014/main" id="{D8AC1DBC-F90F-9EF8-6815-B1BC8A7F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1" name="Picture 1">
          <a:extLst>
            <a:ext uri="{FF2B5EF4-FFF2-40B4-BE49-F238E27FC236}">
              <a16:creationId xmlns:a16="http://schemas.microsoft.com/office/drawing/2014/main" id="{8C145162-D783-6C63-1C42-FD864E8A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2" name="Picture 1">
          <a:extLst>
            <a:ext uri="{FF2B5EF4-FFF2-40B4-BE49-F238E27FC236}">
              <a16:creationId xmlns:a16="http://schemas.microsoft.com/office/drawing/2014/main" id="{A48C0AD0-38A3-B69F-EA59-2C462EE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3" name="Picture 1">
          <a:extLst>
            <a:ext uri="{FF2B5EF4-FFF2-40B4-BE49-F238E27FC236}">
              <a16:creationId xmlns:a16="http://schemas.microsoft.com/office/drawing/2014/main" id="{A89FCD29-DE7C-5BE0-DDFE-5C767353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4" name="Picture 1">
          <a:extLst>
            <a:ext uri="{FF2B5EF4-FFF2-40B4-BE49-F238E27FC236}">
              <a16:creationId xmlns:a16="http://schemas.microsoft.com/office/drawing/2014/main" id="{6C7AB693-B97D-106D-8449-4C560BFC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5" name="Picture 1">
          <a:extLst>
            <a:ext uri="{FF2B5EF4-FFF2-40B4-BE49-F238E27FC236}">
              <a16:creationId xmlns:a16="http://schemas.microsoft.com/office/drawing/2014/main" id="{7C2FFD77-DF03-ACC5-5F0A-BDFC234C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6" name="Picture 1">
          <a:extLst>
            <a:ext uri="{FF2B5EF4-FFF2-40B4-BE49-F238E27FC236}">
              <a16:creationId xmlns:a16="http://schemas.microsoft.com/office/drawing/2014/main" id="{AC1D30FB-755F-815B-F575-4783835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7" name="Picture 1">
          <a:extLst>
            <a:ext uri="{FF2B5EF4-FFF2-40B4-BE49-F238E27FC236}">
              <a16:creationId xmlns:a16="http://schemas.microsoft.com/office/drawing/2014/main" id="{59619105-54C0-A80B-C40D-8F83999F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8" name="Picture 1">
          <a:extLst>
            <a:ext uri="{FF2B5EF4-FFF2-40B4-BE49-F238E27FC236}">
              <a16:creationId xmlns:a16="http://schemas.microsoft.com/office/drawing/2014/main" id="{C47F342D-0C0C-AA69-FFCE-4795D8C6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9" name="Picture 1">
          <a:extLst>
            <a:ext uri="{FF2B5EF4-FFF2-40B4-BE49-F238E27FC236}">
              <a16:creationId xmlns:a16="http://schemas.microsoft.com/office/drawing/2014/main" id="{50052128-7B02-C08E-1C74-F649E4B5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0" name="Picture 1">
          <a:extLst>
            <a:ext uri="{FF2B5EF4-FFF2-40B4-BE49-F238E27FC236}">
              <a16:creationId xmlns:a16="http://schemas.microsoft.com/office/drawing/2014/main" id="{BCBC7267-7D17-04A8-3A2A-E4DEAE63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1" name="Picture 1">
          <a:extLst>
            <a:ext uri="{FF2B5EF4-FFF2-40B4-BE49-F238E27FC236}">
              <a16:creationId xmlns:a16="http://schemas.microsoft.com/office/drawing/2014/main" id="{F6E42A82-0E0A-026C-B2A0-1543E4C8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2" name="Picture 1">
          <a:extLst>
            <a:ext uri="{FF2B5EF4-FFF2-40B4-BE49-F238E27FC236}">
              <a16:creationId xmlns:a16="http://schemas.microsoft.com/office/drawing/2014/main" id="{B03F6FE8-1D4F-01D9-F8CA-B050D390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3" name="Picture 1">
          <a:extLst>
            <a:ext uri="{FF2B5EF4-FFF2-40B4-BE49-F238E27FC236}">
              <a16:creationId xmlns:a16="http://schemas.microsoft.com/office/drawing/2014/main" id="{7B76F179-9E75-15E8-6CFD-A5D62F3E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4" name="Picture 1">
          <a:extLst>
            <a:ext uri="{FF2B5EF4-FFF2-40B4-BE49-F238E27FC236}">
              <a16:creationId xmlns:a16="http://schemas.microsoft.com/office/drawing/2014/main" id="{11B61086-B881-46E1-6507-0DDAB105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5" name="Picture 1">
          <a:extLst>
            <a:ext uri="{FF2B5EF4-FFF2-40B4-BE49-F238E27FC236}">
              <a16:creationId xmlns:a16="http://schemas.microsoft.com/office/drawing/2014/main" id="{B7203058-4301-FF14-D326-692C2B3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6" name="Picture 1">
          <a:extLst>
            <a:ext uri="{FF2B5EF4-FFF2-40B4-BE49-F238E27FC236}">
              <a16:creationId xmlns:a16="http://schemas.microsoft.com/office/drawing/2014/main" id="{B05FDBB9-DF82-E12D-8010-0B9282DA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7" name="Picture 1">
          <a:extLst>
            <a:ext uri="{FF2B5EF4-FFF2-40B4-BE49-F238E27FC236}">
              <a16:creationId xmlns:a16="http://schemas.microsoft.com/office/drawing/2014/main" id="{85CD5987-934C-72F2-7739-B0509C7C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8" name="Picture 1">
          <a:extLst>
            <a:ext uri="{FF2B5EF4-FFF2-40B4-BE49-F238E27FC236}">
              <a16:creationId xmlns:a16="http://schemas.microsoft.com/office/drawing/2014/main" id="{474A8472-0729-D1B3-7AEF-4D8902A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9" name="Picture 1">
          <a:extLst>
            <a:ext uri="{FF2B5EF4-FFF2-40B4-BE49-F238E27FC236}">
              <a16:creationId xmlns:a16="http://schemas.microsoft.com/office/drawing/2014/main" id="{11146916-8C5C-C67B-2DF1-BACFD0CD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0" name="Picture 1">
          <a:extLst>
            <a:ext uri="{FF2B5EF4-FFF2-40B4-BE49-F238E27FC236}">
              <a16:creationId xmlns:a16="http://schemas.microsoft.com/office/drawing/2014/main" id="{D09FEBD4-0EDF-0013-4DF8-ABCE622E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1" name="Picture 1">
          <a:extLst>
            <a:ext uri="{FF2B5EF4-FFF2-40B4-BE49-F238E27FC236}">
              <a16:creationId xmlns:a16="http://schemas.microsoft.com/office/drawing/2014/main" id="{DC1F027A-5A36-82CB-01AE-D5A8419A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2" name="Picture 1">
          <a:extLst>
            <a:ext uri="{FF2B5EF4-FFF2-40B4-BE49-F238E27FC236}">
              <a16:creationId xmlns:a16="http://schemas.microsoft.com/office/drawing/2014/main" id="{DB2DAC1E-7FE3-A78B-A0CD-53603F64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3" name="Picture 1">
          <a:extLst>
            <a:ext uri="{FF2B5EF4-FFF2-40B4-BE49-F238E27FC236}">
              <a16:creationId xmlns:a16="http://schemas.microsoft.com/office/drawing/2014/main" id="{6C4F546E-D383-1F1B-0C04-E2B62F71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4" name="Picture 1">
          <a:extLst>
            <a:ext uri="{FF2B5EF4-FFF2-40B4-BE49-F238E27FC236}">
              <a16:creationId xmlns:a16="http://schemas.microsoft.com/office/drawing/2014/main" id="{137FE1E9-1AEE-F648-D84C-C9EB9431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5" name="Picture 1">
          <a:extLst>
            <a:ext uri="{FF2B5EF4-FFF2-40B4-BE49-F238E27FC236}">
              <a16:creationId xmlns:a16="http://schemas.microsoft.com/office/drawing/2014/main" id="{06BB2D9F-1C90-C0D5-0B29-9CCF233C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6" name="Picture 1">
          <a:extLst>
            <a:ext uri="{FF2B5EF4-FFF2-40B4-BE49-F238E27FC236}">
              <a16:creationId xmlns:a16="http://schemas.microsoft.com/office/drawing/2014/main" id="{34B91FBD-BA4C-02DC-D3A0-30C5472B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7" name="Picture 1">
          <a:extLst>
            <a:ext uri="{FF2B5EF4-FFF2-40B4-BE49-F238E27FC236}">
              <a16:creationId xmlns:a16="http://schemas.microsoft.com/office/drawing/2014/main" id="{1639F490-7A27-92AF-02D2-6AC755F0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8" name="Picture 1">
          <a:extLst>
            <a:ext uri="{FF2B5EF4-FFF2-40B4-BE49-F238E27FC236}">
              <a16:creationId xmlns:a16="http://schemas.microsoft.com/office/drawing/2014/main" id="{80FCF78D-4998-2811-112B-883CB581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9" name="Picture 1">
          <a:extLst>
            <a:ext uri="{FF2B5EF4-FFF2-40B4-BE49-F238E27FC236}">
              <a16:creationId xmlns:a16="http://schemas.microsoft.com/office/drawing/2014/main" id="{E8D05ED9-E974-0C37-37AE-52A6A068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0" name="Picture 1">
          <a:extLst>
            <a:ext uri="{FF2B5EF4-FFF2-40B4-BE49-F238E27FC236}">
              <a16:creationId xmlns:a16="http://schemas.microsoft.com/office/drawing/2014/main" id="{886FAAA3-BDB1-4888-05A2-77D4E01B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1" name="Picture 1">
          <a:extLst>
            <a:ext uri="{FF2B5EF4-FFF2-40B4-BE49-F238E27FC236}">
              <a16:creationId xmlns:a16="http://schemas.microsoft.com/office/drawing/2014/main" id="{C475294F-8305-37FA-7184-420B2BCC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852" name="Picture 1">
          <a:extLst>
            <a:ext uri="{FF2B5EF4-FFF2-40B4-BE49-F238E27FC236}">
              <a16:creationId xmlns:a16="http://schemas.microsoft.com/office/drawing/2014/main" id="{629CC1A3-0619-370F-6BA8-7105B3DD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 rtlCol="0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U217"/>
  <sheetViews>
    <sheetView tabSelected="1" topLeftCell="A1" zoomScale="90" zoomScaleNormal="90" workbookViewId="0">
      <selection activeCell="W8" sqref="W8"/>
    </sheetView>
  </sheetViews>
  <sheetFormatPr defaultColWidth="10.543958" defaultRowHeight="11.25" x14ac:dyDescent="0.2"/>
  <cols>
    <col min="1" max="1" width="9.664062" style="0" customWidth="1"/>
    <col min="2" max="2" width="17" style="0" customWidth="1"/>
    <col min="3" max="4" width="20" style="0" customWidth="1"/>
    <col min="5" max="5" width="11.164062" style="0" customWidth="1"/>
    <col min="6" max="6" width="59.164062" style="0" customWidth="1"/>
    <col min="7" max="7" width="15.832031" style="0" customWidth="1"/>
    <col min="8" max="8" width="22.664062" style="0" customWidth="1"/>
    <col min="9" max="9" width="9.664062" style="0" customWidth="1"/>
    <col min="10" max="12" width="7.832031" style="0" customWidth="1"/>
    <col min="13" max="13" width="15.164062" style="0" customWidth="1"/>
    <col min="14" max="14" width="10" style="0" customWidth="1"/>
    <col min="15" max="15" width="6.5" style="0" customWidth="1"/>
    <col min="16" max="17" width="9.664062" style="0" customWidth="1"/>
    <col min="18" max="18" width="8.664062" style="0" customWidth="1"/>
  </cols>
  <sheetData>
    <row r="1" spans="1:20" ht="11.25" customHeight="1" x14ac:dyDescent="0.2">
      <c r="A1" s="78"/>
      <c r="B1" s="78"/>
      <c r="C1" s="78"/>
      <c r="D1" s="78"/>
      <c r="E1" s="78"/>
      <c r="F1" s="78"/>
      <c r="G1" s="79"/>
      <c r="H1" s="79"/>
      <c r="I1" s="79"/>
      <c r="J1" s="78"/>
      <c r="K1" s="78"/>
      <c r="L1" s="78"/>
      <c r="M1" s="78"/>
      <c r="N1" s="78"/>
      <c r="O1" s="78"/>
      <c r="P1" s="78"/>
      <c r="Q1" s="78"/>
      <c r="R1" s="78"/>
    </row>
    <row r="2" spans="1:20" ht="9.75" customHeight="1" x14ac:dyDescent="0.2">
      <c r="A2" s="78"/>
      <c r="B2" s="78"/>
      <c r="C2" s="78"/>
      <c r="D2" s="78"/>
      <c r="E2" s="78"/>
      <c r="F2" s="78"/>
      <c r="G2" s="79"/>
      <c r="H2" s="80"/>
      <c r="I2" s="79"/>
      <c r="J2" s="79"/>
      <c r="K2" s="78"/>
      <c r="L2" s="78"/>
      <c r="M2" s="78"/>
      <c r="N2" s="78"/>
      <c r="O2" s="78"/>
      <c r="P2" s="78"/>
      <c r="Q2" s="78"/>
      <c r="R2" s="78"/>
    </row>
    <row r="3" spans="1:20" ht="15.75" customHeight="1" x14ac:dyDescent="0.25">
      <c r="A3" s="81"/>
      <c r="B3" s="81"/>
      <c r="C3" s="78"/>
      <c r="D3" s="78"/>
      <c r="E3" s="78"/>
      <c r="F3" s="78"/>
      <c r="G3" s="78"/>
      <c r="H3" s="82"/>
      <c r="I3" s="78"/>
      <c r="J3" s="78"/>
      <c r="K3" s="78"/>
      <c r="L3" s="78"/>
      <c r="M3" s="83" t="s">
        <v>0</v>
      </c>
      <c r="N3" s="78"/>
      <c r="O3" s="78"/>
      <c r="P3" s="84" t="s">
        <v>1</v>
      </c>
      <c r="Q3" s="78"/>
      <c r="R3" s="78"/>
    </row>
    <row r="4" spans="1:20" ht="12.75" customHeight="1" x14ac:dyDescent="0.2">
      <c r="A4" s="81"/>
      <c r="B4" s="81"/>
      <c r="C4" s="85"/>
      <c r="D4" s="78"/>
      <c r="E4" s="78"/>
      <c r="F4" s="78"/>
      <c r="G4" s="78"/>
      <c r="H4" s="82"/>
      <c r="I4" s="78"/>
      <c r="J4" s="78"/>
      <c r="K4" s="78"/>
      <c r="L4" s="78"/>
      <c r="N4" s="78"/>
      <c r="O4" s="78"/>
      <c r="P4" s="78"/>
      <c r="Q4" s="86"/>
      <c r="R4" s="86"/>
    </row>
    <row r="5" spans="1:20" ht="12.75" customHeight="1" x14ac:dyDescent="0.2">
      <c r="A5" s="81"/>
      <c r="B5" s="81"/>
      <c r="C5" s="85"/>
      <c r="D5" s="78"/>
      <c r="E5" s="78"/>
      <c r="F5" s="78"/>
      <c r="G5" s="78"/>
      <c r="H5" s="82"/>
      <c r="I5" s="78"/>
      <c r="J5" s="78"/>
      <c r="K5" s="87"/>
      <c r="L5" s="87"/>
      <c r="M5" s="88"/>
      <c r="O5" s="78"/>
      <c r="P5" s="78"/>
      <c r="Q5" s="86"/>
      <c r="R5" s="86"/>
    </row>
    <row r="6" spans="1:20" ht="14.25" customHeight="1" x14ac:dyDescent="0.2">
      <c r="A6" s="81"/>
      <c r="B6" s="81"/>
      <c r="C6" s="85"/>
      <c r="D6" s="78"/>
      <c r="E6" s="78"/>
      <c r="F6" s="89" t="s">
        <v>2</v>
      </c>
      <c r="G6" s="90"/>
      <c r="H6" s="91"/>
      <c r="I6" s="90"/>
      <c r="J6" s="90"/>
      <c r="K6" s="90"/>
      <c r="L6" s="90"/>
      <c r="M6" s="90"/>
      <c r="N6" s="78"/>
      <c r="O6" s="78"/>
      <c r="P6" s="86"/>
      <c r="Q6" s="86"/>
      <c r="R6" s="86"/>
    </row>
    <row r="7" spans="1:20" ht="30.75" customHeight="1" x14ac:dyDescent="0.25">
      <c r="A7" s="81"/>
      <c r="B7" s="81"/>
      <c r="C7" s="85"/>
      <c r="D7" s="92"/>
      <c r="E7" s="92"/>
      <c r="F7" s="93" t="s">
        <v>3</v>
      </c>
      <c r="G7" s="93"/>
      <c r="H7" s="93"/>
      <c r="I7" s="93"/>
      <c r="J7" s="93"/>
      <c r="K7" s="93"/>
      <c r="L7" s="93"/>
      <c r="M7" s="93"/>
      <c r="N7" s="94"/>
      <c r="O7" s="94"/>
      <c r="P7" s="86"/>
      <c r="Q7" s="86"/>
      <c r="R7" s="86"/>
    </row>
    <row r="8" spans="1:20" ht="11.25" customHeight="1" x14ac:dyDescent="0.2">
      <c r="A8" s="78"/>
      <c r="B8" s="78"/>
      <c r="C8" s="78"/>
      <c r="D8" s="78"/>
      <c r="E8" s="78"/>
      <c r="F8" s="78"/>
      <c r="G8" s="79"/>
      <c r="H8" s="80"/>
      <c r="I8" s="79"/>
      <c r="J8" s="78"/>
      <c r="K8" s="78"/>
      <c r="L8" s="78"/>
      <c r="M8" s="78"/>
      <c r="N8" s="78"/>
      <c r="O8" s="78"/>
      <c r="P8" s="78"/>
      <c r="Q8" s="78"/>
      <c r="R8" s="78"/>
    </row>
    <row r="9" spans="1:20" ht="12" customHeight="1" x14ac:dyDescent="0.25">
      <c r="A9" s="95"/>
      <c r="B9" s="95"/>
      <c r="C9" s="95"/>
      <c r="D9" s="95"/>
      <c r="E9" s="95"/>
      <c r="F9" s="95"/>
      <c r="G9" s="96"/>
      <c r="H9" s="96"/>
      <c r="I9" s="97"/>
      <c r="J9" s="95"/>
      <c r="K9" s="95"/>
      <c r="L9" s="95"/>
      <c r="M9" s="95"/>
      <c r="N9" s="95"/>
      <c r="O9" s="95"/>
      <c r="P9" s="95"/>
      <c r="Q9" s="95"/>
      <c r="R9" s="95"/>
    </row>
    <row r="10" spans="1:20" ht="41.25" customHeight="1" x14ac:dyDescent="0.25">
      <c r="A10" s="98" t="s">
        <v>4</v>
      </c>
      <c r="B10" s="98" t="s">
        <v>5</v>
      </c>
      <c r="C10" s="99" t="s">
        <v>6</v>
      </c>
      <c r="D10" s="98" t="s">
        <v>7</v>
      </c>
      <c r="E10" s="98" t="s">
        <v>8</v>
      </c>
      <c r="F10" s="98" t="s">
        <v>9</v>
      </c>
      <c r="G10" s="100" t="s">
        <v>10</v>
      </c>
      <c r="H10" s="101" t="s">
        <v>11</v>
      </c>
      <c r="I10" s="102" t="s">
        <v>12</v>
      </c>
      <c r="J10" s="98" t="s">
        <v>13</v>
      </c>
      <c r="K10" s="100" t="s">
        <v>14</v>
      </c>
      <c r="L10" s="100" t="s">
        <v>840</v>
      </c>
      <c r="M10" s="98" t="s">
        <v>15</v>
      </c>
      <c r="N10" s="98" t="s">
        <v>16</v>
      </c>
      <c r="O10" s="98" t="s">
        <v>17</v>
      </c>
      <c r="P10" s="98" t="s">
        <v>18</v>
      </c>
      <c r="Q10" s="98" t="s">
        <v>19</v>
      </c>
      <c r="R10" s="100" t="s">
        <v>22</v>
      </c>
      <c r="S10" s="0" t="s">
        <v>831</v>
      </c>
      <c r="T10" s="0" t="s">
        <v>818</v>
      </c>
    </row>
    <row r="11" spans="1:20" ht="67.5" customHeight="1" x14ac:dyDescent="0.2">
      <c r="A11" s="103" t="s">
        <v>87</v>
      </c>
      <c r="B11" s="103" t="s">
        <v>88</v>
      </c>
      <c r="C11" s="104">
        <f>HYPERLINK("http://atberg.aha.ru/dnv/npk2027-1-01.jpg")</f>
        <v/>
      </c>
      <c r="D11" s="105"/>
      <c r="E11" s="103" t="s">
        <v>89</v>
      </c>
      <c r="F11" s="106" t="s">
        <v>73</v>
      </c>
      <c r="G11" s="103" t="s">
        <v>70</v>
      </c>
      <c r="H11" s="107"/>
      <c r="I11" s="108"/>
      <c r="J11" s="109" t="s">
        <v>86</v>
      </c>
      <c r="K11" s="109" t="s">
        <v>90</v>
      </c>
      <c r="L11" s="109" t="s">
        <v>800</v>
      </c>
      <c r="M11" s="103" t="s">
        <v>91</v>
      </c>
      <c r="N11" s="34" t="s">
        <v>92</v>
      </c>
      <c r="O11" s="103"/>
      <c r="P11" s="35" t="s">
        <v>93</v>
      </c>
      <c r="Q11" s="35" t="s">
        <v>94</v>
      </c>
      <c r="R11" s="103">
        <v>149.86</v>
      </c>
      <c r="S11" s="0" t="s">
        <v>88</v>
      </c>
      <c r="T11" s="0" t="s">
        <v>785</v>
      </c>
    </row>
    <row r="12" spans="1:20" ht="67.5" customHeight="1" x14ac:dyDescent="0.2">
      <c r="A12" s="103" t="s">
        <v>97</v>
      </c>
      <c r="B12" s="103" t="s">
        <v>98</v>
      </c>
      <c r="C12" s="104">
        <f>HYPERLINK("http://atberg.aha.ru/dnv/npk2027-1-02.jpg")</f>
        <v/>
      </c>
      <c r="D12" s="105"/>
      <c r="E12" s="103" t="s">
        <v>99</v>
      </c>
      <c r="F12" s="106" t="s">
        <v>100</v>
      </c>
      <c r="G12" s="103" t="s">
        <v>70</v>
      </c>
      <c r="H12" s="107"/>
      <c r="I12" s="108"/>
      <c r="J12" s="109" t="s">
        <v>86</v>
      </c>
      <c r="K12" s="109" t="s">
        <v>90</v>
      </c>
      <c r="L12" s="109" t="s">
        <v>800</v>
      </c>
      <c r="M12" s="103" t="s">
        <v>91</v>
      </c>
      <c r="N12" s="34" t="s">
        <v>92</v>
      </c>
      <c r="O12" s="103"/>
      <c r="P12" s="35" t="s">
        <v>93</v>
      </c>
      <c r="Q12" s="35" t="s">
        <v>94</v>
      </c>
      <c r="R12" s="103">
        <v>149.86</v>
      </c>
      <c r="S12" s="0" t="s">
        <v>98</v>
      </c>
      <c r="T12" s="0" t="s">
        <v>785</v>
      </c>
    </row>
    <row r="13" spans="1:20" ht="67.5" customHeight="1" x14ac:dyDescent="0.2">
      <c r="A13" s="103" t="s">
        <v>101</v>
      </c>
      <c r="B13" s="103" t="s">
        <v>102</v>
      </c>
      <c r="C13" s="104">
        <f>HYPERLINK("http://atberg.aha.ru/dnv/npk2027-1-03.jpg")</f>
        <v/>
      </c>
      <c r="D13" s="105"/>
      <c r="E13" s="103" t="s">
        <v>103</v>
      </c>
      <c r="F13" s="106" t="s">
        <v>104</v>
      </c>
      <c r="G13" s="103" t="s">
        <v>70</v>
      </c>
      <c r="H13" s="107"/>
      <c r="I13" s="108"/>
      <c r="J13" s="109" t="s">
        <v>86</v>
      </c>
      <c r="K13" s="109" t="s">
        <v>90</v>
      </c>
      <c r="L13" s="109" t="s">
        <v>800</v>
      </c>
      <c r="M13" s="103" t="s">
        <v>91</v>
      </c>
      <c r="N13" s="34" t="s">
        <v>92</v>
      </c>
      <c r="O13" s="103"/>
      <c r="P13" s="35" t="s">
        <v>93</v>
      </c>
      <c r="Q13" s="35" t="s">
        <v>94</v>
      </c>
      <c r="R13" s="103">
        <v>149.86</v>
      </c>
      <c r="S13" s="0" t="s">
        <v>102</v>
      </c>
      <c r="T13" s="0" t="s">
        <v>785</v>
      </c>
    </row>
    <row r="14" spans="1:20" ht="67.5" customHeight="1" x14ac:dyDescent="0.2">
      <c r="A14" s="103" t="s">
        <v>105</v>
      </c>
      <c r="B14" s="103" t="s">
        <v>106</v>
      </c>
      <c r="C14" s="104">
        <f>HYPERLINK("http://atberg.aha.ru/dnv/npk2027-1-04.jpg")</f>
        <v/>
      </c>
      <c r="D14" s="105"/>
      <c r="E14" s="103" t="s">
        <v>107</v>
      </c>
      <c r="F14" s="106" t="s">
        <v>84</v>
      </c>
      <c r="G14" s="103" t="s">
        <v>70</v>
      </c>
      <c r="H14" s="107"/>
      <c r="I14" s="108"/>
      <c r="J14" s="109" t="s">
        <v>86</v>
      </c>
      <c r="K14" s="109" t="s">
        <v>90</v>
      </c>
      <c r="L14" s="109" t="s">
        <v>800</v>
      </c>
      <c r="M14" s="103" t="s">
        <v>91</v>
      </c>
      <c r="N14" s="34" t="s">
        <v>92</v>
      </c>
      <c r="O14" s="103"/>
      <c r="P14" s="35" t="s">
        <v>93</v>
      </c>
      <c r="Q14" s="35" t="s">
        <v>94</v>
      </c>
      <c r="R14" s="103">
        <v>149.86</v>
      </c>
      <c r="S14" s="0" t="s">
        <v>106</v>
      </c>
      <c r="T14" s="0" t="s">
        <v>785</v>
      </c>
    </row>
    <row r="15" spans="1:20" ht="67.5" customHeight="1" x14ac:dyDescent="0.2">
      <c r="A15" s="103" t="s">
        <v>108</v>
      </c>
      <c r="B15" s="103" t="s">
        <v>109</v>
      </c>
      <c r="C15" s="104">
        <f>HYPERLINK("http://atberg.aha.ru/dnv/npk2027-1-05.jpg")</f>
        <v/>
      </c>
      <c r="D15" s="105"/>
      <c r="E15" s="103" t="s">
        <v>110</v>
      </c>
      <c r="F15" s="106" t="s">
        <v>111</v>
      </c>
      <c r="G15" s="103" t="s">
        <v>70</v>
      </c>
      <c r="H15" s="107"/>
      <c r="I15" s="108"/>
      <c r="J15" s="109" t="s">
        <v>86</v>
      </c>
      <c r="K15" s="109" t="s">
        <v>90</v>
      </c>
      <c r="L15" s="109" t="s">
        <v>800</v>
      </c>
      <c r="M15" s="103" t="s">
        <v>91</v>
      </c>
      <c r="N15" s="34" t="s">
        <v>92</v>
      </c>
      <c r="O15" s="103"/>
      <c r="P15" s="35" t="s">
        <v>93</v>
      </c>
      <c r="Q15" s="35" t="s">
        <v>94</v>
      </c>
      <c r="R15" s="103">
        <v>149.86</v>
      </c>
      <c r="S15" s="0" t="s">
        <v>109</v>
      </c>
      <c r="T15" s="0" t="s">
        <v>785</v>
      </c>
    </row>
    <row r="16" spans="1:20" ht="67.5" customHeight="1" x14ac:dyDescent="0.2">
      <c r="A16" s="103" t="s">
        <v>112</v>
      </c>
      <c r="B16" s="103" t="s">
        <v>113</v>
      </c>
      <c r="C16" s="104">
        <f>HYPERLINK("http://atberg.aha.ru/dnv/npk2027-1-06.jpg")</f>
        <v/>
      </c>
      <c r="D16" s="105"/>
      <c r="E16" s="103" t="s">
        <v>114</v>
      </c>
      <c r="F16" s="106" t="s">
        <v>115</v>
      </c>
      <c r="G16" s="103" t="s">
        <v>70</v>
      </c>
      <c r="H16" s="107"/>
      <c r="I16" s="108"/>
      <c r="J16" s="109" t="s">
        <v>86</v>
      </c>
      <c r="K16" s="109" t="s">
        <v>90</v>
      </c>
      <c r="L16" s="109" t="s">
        <v>800</v>
      </c>
      <c r="M16" s="103" t="s">
        <v>91</v>
      </c>
      <c r="N16" s="34" t="s">
        <v>92</v>
      </c>
      <c r="O16" s="103"/>
      <c r="P16" s="35" t="s">
        <v>93</v>
      </c>
      <c r="Q16" s="35" t="s">
        <v>94</v>
      </c>
      <c r="R16" s="103">
        <v>149.86</v>
      </c>
      <c r="S16" s="0" t="s">
        <v>113</v>
      </c>
      <c r="T16" s="0" t="s">
        <v>785</v>
      </c>
    </row>
    <row r="17" spans="1:20" ht="67.5" customHeight="1" x14ac:dyDescent="0.2">
      <c r="A17" s="103" t="s">
        <v>116</v>
      </c>
      <c r="B17" s="103" t="s">
        <v>117</v>
      </c>
      <c r="C17" s="104">
        <f>HYPERLINK("http://atberg.aha.ru/dnv/npk2027-1-07.jpg")</f>
        <v/>
      </c>
      <c r="D17" s="105"/>
      <c r="E17" s="103" t="s">
        <v>118</v>
      </c>
      <c r="F17" s="106" t="s">
        <v>119</v>
      </c>
      <c r="G17" s="103" t="s">
        <v>70</v>
      </c>
      <c r="H17" s="107"/>
      <c r="I17" s="108"/>
      <c r="J17" s="109" t="s">
        <v>86</v>
      </c>
      <c r="K17" s="109" t="s">
        <v>90</v>
      </c>
      <c r="L17" s="109" t="s">
        <v>800</v>
      </c>
      <c r="M17" s="103" t="s">
        <v>91</v>
      </c>
      <c r="N17" s="34" t="s">
        <v>92</v>
      </c>
      <c r="O17" s="103"/>
      <c r="P17" s="35" t="s">
        <v>93</v>
      </c>
      <c r="Q17" s="35" t="s">
        <v>94</v>
      </c>
      <c r="R17" s="103">
        <v>149.86</v>
      </c>
      <c r="S17" s="0" t="s">
        <v>117</v>
      </c>
      <c r="T17" s="0" t="s">
        <v>785</v>
      </c>
    </row>
    <row r="18" spans="1:20" ht="67.5" customHeight="1" x14ac:dyDescent="0.2">
      <c r="A18" s="103" t="s">
        <v>120</v>
      </c>
      <c r="B18" s="103" t="s">
        <v>121</v>
      </c>
      <c r="C18" s="104">
        <f>HYPERLINK("http://atberg.aha.ru/dnv/npk2027-1-08.jpg")</f>
        <v/>
      </c>
      <c r="D18" s="105"/>
      <c r="E18" s="103" t="s">
        <v>122</v>
      </c>
      <c r="F18" s="106" t="s">
        <v>123</v>
      </c>
      <c r="G18" s="103" t="s">
        <v>70</v>
      </c>
      <c r="H18" s="107"/>
      <c r="I18" s="108"/>
      <c r="J18" s="109" t="s">
        <v>86</v>
      </c>
      <c r="K18" s="109" t="s">
        <v>90</v>
      </c>
      <c r="L18" s="109" t="s">
        <v>800</v>
      </c>
      <c r="M18" s="103" t="s">
        <v>91</v>
      </c>
      <c r="N18" s="34" t="s">
        <v>92</v>
      </c>
      <c r="O18" s="103"/>
      <c r="P18" s="35" t="s">
        <v>93</v>
      </c>
      <c r="Q18" s="35" t="s">
        <v>94</v>
      </c>
      <c r="R18" s="103">
        <v>149.86</v>
      </c>
      <c r="S18" s="0" t="s">
        <v>121</v>
      </c>
      <c r="T18" s="0" t="s">
        <v>785</v>
      </c>
    </row>
    <row r="19" spans="1:20" ht="67.5" customHeight="1" x14ac:dyDescent="0.2">
      <c r="A19" s="103" t="s">
        <v>124</v>
      </c>
      <c r="B19" s="103" t="s">
        <v>125</v>
      </c>
      <c r="C19" s="104">
        <f>HYPERLINK("http://atberg.aha.ru/dnv/npk2027-1-11.jpg")</f>
        <v/>
      </c>
      <c r="D19" s="105"/>
      <c r="E19" s="103" t="s">
        <v>126</v>
      </c>
      <c r="F19" s="106" t="s">
        <v>127</v>
      </c>
      <c r="G19" s="103" t="s">
        <v>70</v>
      </c>
      <c r="H19" s="107"/>
      <c r="I19" s="108"/>
      <c r="J19" s="109" t="s">
        <v>86</v>
      </c>
      <c r="K19" s="109" t="s">
        <v>90</v>
      </c>
      <c r="L19" s="109" t="s">
        <v>800</v>
      </c>
      <c r="M19" s="103" t="s">
        <v>91</v>
      </c>
      <c r="N19" s="34" t="s">
        <v>92</v>
      </c>
      <c r="O19" s="103"/>
      <c r="P19" s="35" t="s">
        <v>93</v>
      </c>
      <c r="Q19" s="35" t="s">
        <v>94</v>
      </c>
      <c r="R19" s="103">
        <v>149.86</v>
      </c>
      <c r="S19" s="0" t="s">
        <v>125</v>
      </c>
      <c r="T19" s="0" t="s">
        <v>785</v>
      </c>
    </row>
    <row r="20" spans="1:20" ht="67.5" customHeight="1" x14ac:dyDescent="0.2">
      <c r="A20" s="103" t="s">
        <v>128</v>
      </c>
      <c r="B20" s="103" t="s">
        <v>129</v>
      </c>
      <c r="C20" s="104">
        <f>HYPERLINK("http://atberg.aha.ru/dnv/npk2027-1-12.jpg")</f>
        <v/>
      </c>
      <c r="D20" s="105"/>
      <c r="E20" s="103" t="s">
        <v>130</v>
      </c>
      <c r="F20" s="106" t="s">
        <v>131</v>
      </c>
      <c r="G20" s="103" t="s">
        <v>70</v>
      </c>
      <c r="H20" s="107"/>
      <c r="I20" s="108"/>
      <c r="J20" s="109" t="s">
        <v>86</v>
      </c>
      <c r="K20" s="109" t="s">
        <v>90</v>
      </c>
      <c r="L20" s="109" t="s">
        <v>800</v>
      </c>
      <c r="M20" s="103" t="s">
        <v>91</v>
      </c>
      <c r="N20" s="34" t="s">
        <v>92</v>
      </c>
      <c r="O20" s="103"/>
      <c r="P20" s="35" t="s">
        <v>93</v>
      </c>
      <c r="Q20" s="35" t="s">
        <v>94</v>
      </c>
      <c r="R20" s="103">
        <v>149.86</v>
      </c>
      <c r="S20" s="0" t="s">
        <v>129</v>
      </c>
      <c r="T20" s="0" t="s">
        <v>785</v>
      </c>
    </row>
    <row r="21" spans="1:20" ht="67.5" customHeight="1" x14ac:dyDescent="0.2">
      <c r="A21" s="103" t="s">
        <v>132</v>
      </c>
      <c r="B21" s="103" t="s">
        <v>133</v>
      </c>
      <c r="C21" s="104">
        <f>HYPERLINK("http://atberg.aha.ru/dnv/npk2027-1-13.jpg")</f>
        <v/>
      </c>
      <c r="D21" s="105"/>
      <c r="E21" s="103" t="s">
        <v>134</v>
      </c>
      <c r="F21" s="106" t="s">
        <v>135</v>
      </c>
      <c r="G21" s="103" t="s">
        <v>70</v>
      </c>
      <c r="H21" s="107"/>
      <c r="I21" s="108"/>
      <c r="J21" s="109" t="s">
        <v>86</v>
      </c>
      <c r="K21" s="109" t="s">
        <v>90</v>
      </c>
      <c r="L21" s="109" t="s">
        <v>800</v>
      </c>
      <c r="M21" s="103" t="s">
        <v>91</v>
      </c>
      <c r="N21" s="34" t="s">
        <v>92</v>
      </c>
      <c r="O21" s="103"/>
      <c r="P21" s="35" t="s">
        <v>93</v>
      </c>
      <c r="Q21" s="35" t="s">
        <v>94</v>
      </c>
      <c r="R21" s="103">
        <v>149.86</v>
      </c>
      <c r="S21" s="0" t="s">
        <v>133</v>
      </c>
      <c r="T21" s="0" t="s">
        <v>785</v>
      </c>
    </row>
    <row r="22" spans="1:20" ht="67.5" customHeight="1" x14ac:dyDescent="0.2">
      <c r="A22" s="103" t="s">
        <v>136</v>
      </c>
      <c r="B22" s="103" t="s">
        <v>137</v>
      </c>
      <c r="C22" s="104">
        <f>HYPERLINK("http://atberg.aha.ru/dnv/npk2027-1-14.jpg")</f>
        <v/>
      </c>
      <c r="D22" s="105"/>
      <c r="E22" s="103" t="s">
        <v>138</v>
      </c>
      <c r="F22" s="106" t="s">
        <v>139</v>
      </c>
      <c r="G22" s="103" t="s">
        <v>70</v>
      </c>
      <c r="H22" s="107"/>
      <c r="I22" s="108"/>
      <c r="J22" s="109" t="s">
        <v>86</v>
      </c>
      <c r="K22" s="109" t="s">
        <v>90</v>
      </c>
      <c r="L22" s="109" t="s">
        <v>800</v>
      </c>
      <c r="M22" s="103" t="s">
        <v>91</v>
      </c>
      <c r="N22" s="34" t="s">
        <v>92</v>
      </c>
      <c r="O22" s="103"/>
      <c r="P22" s="35" t="s">
        <v>93</v>
      </c>
      <c r="Q22" s="35" t="s">
        <v>94</v>
      </c>
      <c r="R22" s="103">
        <v>149.86</v>
      </c>
      <c r="S22" s="0" t="s">
        <v>137</v>
      </c>
      <c r="T22" s="0" t="s">
        <v>785</v>
      </c>
    </row>
    <row r="23" spans="1:20" ht="67.5" customHeight="1" x14ac:dyDescent="0.2">
      <c r="A23" s="103" t="s">
        <v>140</v>
      </c>
      <c r="B23" s="103" t="s">
        <v>141</v>
      </c>
      <c r="C23" s="104">
        <f>HYPERLINK("http://atberg.aha.ru/dnv/npk2027-1-15.jpg")</f>
        <v/>
      </c>
      <c r="D23" s="105"/>
      <c r="E23" s="103" t="s">
        <v>142</v>
      </c>
      <c r="F23" s="106" t="s">
        <v>143</v>
      </c>
      <c r="G23" s="103" t="s">
        <v>70</v>
      </c>
      <c r="H23" s="107"/>
      <c r="I23" s="108"/>
      <c r="J23" s="109" t="s">
        <v>86</v>
      </c>
      <c r="K23" s="109" t="s">
        <v>90</v>
      </c>
      <c r="L23" s="109" t="s">
        <v>800</v>
      </c>
      <c r="M23" s="103" t="s">
        <v>91</v>
      </c>
      <c r="N23" s="34" t="s">
        <v>92</v>
      </c>
      <c r="O23" s="103"/>
      <c r="P23" s="35" t="s">
        <v>93</v>
      </c>
      <c r="Q23" s="35" t="s">
        <v>94</v>
      </c>
      <c r="R23" s="103">
        <v>149.86</v>
      </c>
      <c r="S23" s="0" t="s">
        <v>141</v>
      </c>
      <c r="T23" s="0" t="s">
        <v>785</v>
      </c>
    </row>
    <row r="24" spans="1:20" ht="67.5" customHeight="1" x14ac:dyDescent="0.2">
      <c r="A24" s="103" t="s">
        <v>144</v>
      </c>
      <c r="B24" s="103" t="s">
        <v>145</v>
      </c>
      <c r="C24" s="104">
        <f>HYPERLINK("http://atberg.aha.ru/dnv/npk2027-1-16.jpg")</f>
        <v/>
      </c>
      <c r="D24" s="105"/>
      <c r="E24" s="103" t="s">
        <v>146</v>
      </c>
      <c r="F24" s="106" t="s">
        <v>147</v>
      </c>
      <c r="G24" s="103" t="s">
        <v>70</v>
      </c>
      <c r="H24" s="107"/>
      <c r="I24" s="108"/>
      <c r="J24" s="109" t="s">
        <v>86</v>
      </c>
      <c r="K24" s="109" t="s">
        <v>90</v>
      </c>
      <c r="L24" s="109" t="s">
        <v>800</v>
      </c>
      <c r="M24" s="103" t="s">
        <v>91</v>
      </c>
      <c r="N24" s="34" t="s">
        <v>92</v>
      </c>
      <c r="O24" s="103"/>
      <c r="P24" s="35" t="s">
        <v>93</v>
      </c>
      <c r="Q24" s="35" t="s">
        <v>94</v>
      </c>
      <c r="R24" s="103">
        <v>149.86</v>
      </c>
      <c r="S24" s="0" t="s">
        <v>145</v>
      </c>
      <c r="T24" s="0" t="s">
        <v>785</v>
      </c>
    </row>
    <row r="25" spans="1:20" ht="67.5" customHeight="1" x14ac:dyDescent="0.2">
      <c r="A25" s="103" t="s">
        <v>148</v>
      </c>
      <c r="B25" s="103" t="s">
        <v>149</v>
      </c>
      <c r="C25" s="104">
        <f>HYPERLINK("http://atberg.aha.ru/dnv/npk2027-1-17.jpg")</f>
        <v/>
      </c>
      <c r="D25" s="105"/>
      <c r="E25" s="103" t="s">
        <v>150</v>
      </c>
      <c r="F25" s="106" t="s">
        <v>151</v>
      </c>
      <c r="G25" s="103" t="s">
        <v>70</v>
      </c>
      <c r="H25" s="107"/>
      <c r="I25" s="108"/>
      <c r="J25" s="109" t="s">
        <v>86</v>
      </c>
      <c r="K25" s="109" t="s">
        <v>90</v>
      </c>
      <c r="L25" s="109" t="s">
        <v>800</v>
      </c>
      <c r="M25" s="103" t="s">
        <v>91</v>
      </c>
      <c r="N25" s="34" t="s">
        <v>92</v>
      </c>
      <c r="O25" s="103"/>
      <c r="P25" s="35" t="s">
        <v>93</v>
      </c>
      <c r="Q25" s="35" t="s">
        <v>94</v>
      </c>
      <c r="R25" s="103">
        <v>149.86</v>
      </c>
      <c r="S25" s="0" t="s">
        <v>149</v>
      </c>
      <c r="T25" s="0" t="s">
        <v>785</v>
      </c>
    </row>
    <row r="26" spans="1:20" ht="67.5" customHeight="1" x14ac:dyDescent="0.2">
      <c r="A26" s="103" t="s">
        <v>152</v>
      </c>
      <c r="B26" s="103" t="s">
        <v>153</v>
      </c>
      <c r="C26" s="104">
        <f>HYPERLINK("http://atberg.aha.ru/dnv/npk2027-1-18.jpg")</f>
        <v/>
      </c>
      <c r="D26" s="105"/>
      <c r="E26" s="103" t="s">
        <v>154</v>
      </c>
      <c r="F26" s="106" t="s">
        <v>155</v>
      </c>
      <c r="G26" s="103" t="s">
        <v>70</v>
      </c>
      <c r="H26" s="107"/>
      <c r="I26" s="108"/>
      <c r="J26" s="109" t="s">
        <v>86</v>
      </c>
      <c r="K26" s="109" t="s">
        <v>90</v>
      </c>
      <c r="L26" s="109" t="s">
        <v>800</v>
      </c>
      <c r="M26" s="103" t="s">
        <v>91</v>
      </c>
      <c r="N26" s="34" t="s">
        <v>92</v>
      </c>
      <c r="O26" s="103"/>
      <c r="P26" s="35" t="s">
        <v>93</v>
      </c>
      <c r="Q26" s="35" t="s">
        <v>94</v>
      </c>
      <c r="R26" s="103">
        <v>149.86</v>
      </c>
      <c r="S26" s="0" t="s">
        <v>153</v>
      </c>
      <c r="T26" s="0" t="s">
        <v>785</v>
      </c>
    </row>
    <row r="27" spans="1:20" ht="67.5" customHeight="1" x14ac:dyDescent="0.2">
      <c r="A27" s="103" t="s">
        <v>156</v>
      </c>
      <c r="B27" s="103" t="s">
        <v>157</v>
      </c>
      <c r="C27" s="104">
        <f>HYPERLINK("http://atberg.aha.ru/dnv/npk2027-1-19.jpg")</f>
        <v/>
      </c>
      <c r="D27" s="105"/>
      <c r="E27" s="103" t="s">
        <v>158</v>
      </c>
      <c r="F27" s="106" t="s">
        <v>159</v>
      </c>
      <c r="G27" s="103" t="s">
        <v>70</v>
      </c>
      <c r="H27" s="107"/>
      <c r="I27" s="108"/>
      <c r="J27" s="109" t="s">
        <v>86</v>
      </c>
      <c r="K27" s="109" t="s">
        <v>90</v>
      </c>
      <c r="L27" s="109" t="s">
        <v>800</v>
      </c>
      <c r="M27" s="103" t="s">
        <v>91</v>
      </c>
      <c r="N27" s="34" t="s">
        <v>92</v>
      </c>
      <c r="O27" s="103"/>
      <c r="P27" s="35" t="s">
        <v>93</v>
      </c>
      <c r="Q27" s="35" t="s">
        <v>94</v>
      </c>
      <c r="R27" s="103">
        <v>149.86</v>
      </c>
      <c r="S27" s="0" t="s">
        <v>157</v>
      </c>
      <c r="T27" s="0" t="s">
        <v>785</v>
      </c>
    </row>
    <row r="28" spans="1:20" ht="67.5" customHeight="1" x14ac:dyDescent="0.2">
      <c r="A28" s="103" t="s">
        <v>160</v>
      </c>
      <c r="B28" s="103" t="s">
        <v>161</v>
      </c>
      <c r="C28" s="104">
        <f>HYPERLINK("http://atberg.aha.ru/dnv/npk2027-1-21.jpg")</f>
        <v/>
      </c>
      <c r="D28" s="105"/>
      <c r="E28" s="103" t="s">
        <v>162</v>
      </c>
      <c r="F28" s="106" t="s">
        <v>163</v>
      </c>
      <c r="G28" s="103" t="s">
        <v>70</v>
      </c>
      <c r="H28" s="107"/>
      <c r="I28" s="108"/>
      <c r="J28" s="109" t="s">
        <v>86</v>
      </c>
      <c r="K28" s="109" t="s">
        <v>90</v>
      </c>
      <c r="L28" s="109" t="s">
        <v>800</v>
      </c>
      <c r="M28" s="103" t="s">
        <v>91</v>
      </c>
      <c r="N28" s="34" t="s">
        <v>92</v>
      </c>
      <c r="O28" s="103"/>
      <c r="P28" s="35" t="s">
        <v>93</v>
      </c>
      <c r="Q28" s="35" t="s">
        <v>94</v>
      </c>
      <c r="R28" s="103">
        <v>149.86</v>
      </c>
      <c r="S28" s="0" t="s">
        <v>161</v>
      </c>
      <c r="T28" s="0" t="s">
        <v>785</v>
      </c>
    </row>
    <row r="29" spans="1:20" ht="67.5" customHeight="1" x14ac:dyDescent="0.2">
      <c r="A29" s="103" t="s">
        <v>164</v>
      </c>
      <c r="B29" s="103" t="s">
        <v>165</v>
      </c>
      <c r="C29" s="104">
        <f>HYPERLINK("http://atberg.aha.ru/dnv/npk2027-1-22.jpg")</f>
        <v/>
      </c>
      <c r="D29" s="105"/>
      <c r="E29" s="103" t="s">
        <v>166</v>
      </c>
      <c r="F29" s="106" t="s">
        <v>167</v>
      </c>
      <c r="G29" s="103" t="s">
        <v>70</v>
      </c>
      <c r="H29" s="107"/>
      <c r="I29" s="108"/>
      <c r="J29" s="109" t="s">
        <v>86</v>
      </c>
      <c r="K29" s="109" t="s">
        <v>90</v>
      </c>
      <c r="L29" s="109" t="s">
        <v>800</v>
      </c>
      <c r="M29" s="103" t="s">
        <v>91</v>
      </c>
      <c r="N29" s="34" t="s">
        <v>92</v>
      </c>
      <c r="O29" s="103"/>
      <c r="P29" s="35" t="s">
        <v>93</v>
      </c>
      <c r="Q29" s="35" t="s">
        <v>94</v>
      </c>
      <c r="R29" s="103">
        <v>149.86</v>
      </c>
      <c r="S29" s="0" t="s">
        <v>165</v>
      </c>
      <c r="T29" s="0" t="s">
        <v>785</v>
      </c>
    </row>
    <row r="30" spans="1:20" ht="67.5" customHeight="1" x14ac:dyDescent="0.2">
      <c r="A30" s="103" t="s">
        <v>168</v>
      </c>
      <c r="B30" s="103" t="s">
        <v>169</v>
      </c>
      <c r="C30" s="104">
        <f>HYPERLINK("http://atberg.aha.ru/dnv/npk2027-1-23.jpg")</f>
        <v/>
      </c>
      <c r="D30" s="105"/>
      <c r="E30" s="103" t="s">
        <v>170</v>
      </c>
      <c r="F30" s="106" t="s">
        <v>75</v>
      </c>
      <c r="G30" s="103" t="s">
        <v>70</v>
      </c>
      <c r="H30" s="107"/>
      <c r="I30" s="108"/>
      <c r="J30" s="109" t="s">
        <v>86</v>
      </c>
      <c r="K30" s="109" t="s">
        <v>90</v>
      </c>
      <c r="L30" s="109" t="s">
        <v>800</v>
      </c>
      <c r="M30" s="103" t="s">
        <v>91</v>
      </c>
      <c r="N30" s="34" t="s">
        <v>92</v>
      </c>
      <c r="O30" s="103"/>
      <c r="P30" s="35" t="s">
        <v>93</v>
      </c>
      <c r="Q30" s="35" t="s">
        <v>94</v>
      </c>
      <c r="R30" s="103">
        <v>149.86</v>
      </c>
      <c r="S30" s="0" t="s">
        <v>169</v>
      </c>
      <c r="T30" s="0" t="s">
        <v>785</v>
      </c>
    </row>
    <row r="31" spans="1:20" ht="67.5" customHeight="1" x14ac:dyDescent="0.2">
      <c r="A31" s="103" t="s">
        <v>171</v>
      </c>
      <c r="B31" s="103" t="s">
        <v>172</v>
      </c>
      <c r="C31" s="104">
        <f>HYPERLINK("http://atberg.aha.ru/dnv/npk2027-1-24.jpg")</f>
        <v/>
      </c>
      <c r="D31" s="105"/>
      <c r="E31" s="103" t="s">
        <v>173</v>
      </c>
      <c r="F31" s="106" t="s">
        <v>174</v>
      </c>
      <c r="G31" s="103" t="s">
        <v>70</v>
      </c>
      <c r="H31" s="107"/>
      <c r="I31" s="108"/>
      <c r="J31" s="109" t="s">
        <v>86</v>
      </c>
      <c r="K31" s="109" t="s">
        <v>90</v>
      </c>
      <c r="L31" s="109" t="s">
        <v>800</v>
      </c>
      <c r="M31" s="103" t="s">
        <v>91</v>
      </c>
      <c r="N31" s="34" t="s">
        <v>92</v>
      </c>
      <c r="O31" s="103"/>
      <c r="P31" s="35" t="s">
        <v>93</v>
      </c>
      <c r="Q31" s="35" t="s">
        <v>94</v>
      </c>
      <c r="R31" s="103">
        <v>149.86</v>
      </c>
      <c r="S31" s="0" t="s">
        <v>172</v>
      </c>
      <c r="T31" s="0" t="s">
        <v>785</v>
      </c>
    </row>
    <row r="32" spans="1:20" ht="67.5" customHeight="1" x14ac:dyDescent="0.2">
      <c r="A32" s="103" t="s">
        <v>175</v>
      </c>
      <c r="B32" s="103" t="s">
        <v>176</v>
      </c>
      <c r="C32" s="104">
        <f>HYPERLINK("http://atberg.aha.ru/dnv/npk2027-1-25.jpg")</f>
        <v/>
      </c>
      <c r="D32" s="105"/>
      <c r="E32" s="103" t="s">
        <v>177</v>
      </c>
      <c r="F32" s="106" t="s">
        <v>178</v>
      </c>
      <c r="G32" s="103" t="s">
        <v>70</v>
      </c>
      <c r="H32" s="107"/>
      <c r="I32" s="108"/>
      <c r="J32" s="109" t="s">
        <v>86</v>
      </c>
      <c r="K32" s="109" t="s">
        <v>90</v>
      </c>
      <c r="L32" s="109" t="s">
        <v>800</v>
      </c>
      <c r="M32" s="103" t="s">
        <v>91</v>
      </c>
      <c r="N32" s="34" t="s">
        <v>92</v>
      </c>
      <c r="O32" s="103"/>
      <c r="P32" s="35" t="s">
        <v>93</v>
      </c>
      <c r="Q32" s="35" t="s">
        <v>94</v>
      </c>
      <c r="R32" s="103">
        <v>149.86</v>
      </c>
      <c r="S32" s="0" t="s">
        <v>176</v>
      </c>
      <c r="T32" s="0" t="s">
        <v>785</v>
      </c>
    </row>
    <row r="33" spans="1:20" ht="67.5" customHeight="1" x14ac:dyDescent="0.2">
      <c r="A33" s="103" t="s">
        <v>179</v>
      </c>
      <c r="B33" s="103" t="s">
        <v>180</v>
      </c>
      <c r="C33" s="104">
        <f>HYPERLINK("http://atberg.aha.ru/dnv/npk2027-1-26.jpg")</f>
        <v/>
      </c>
      <c r="D33" s="105"/>
      <c r="E33" s="103" t="s">
        <v>181</v>
      </c>
      <c r="F33" s="106" t="s">
        <v>182</v>
      </c>
      <c r="G33" s="103" t="s">
        <v>70</v>
      </c>
      <c r="H33" s="107"/>
      <c r="I33" s="108"/>
      <c r="J33" s="109" t="s">
        <v>86</v>
      </c>
      <c r="K33" s="109" t="s">
        <v>90</v>
      </c>
      <c r="L33" s="109" t="s">
        <v>800</v>
      </c>
      <c r="M33" s="103" t="s">
        <v>91</v>
      </c>
      <c r="N33" s="34" t="s">
        <v>92</v>
      </c>
      <c r="O33" s="103"/>
      <c r="P33" s="35" t="s">
        <v>93</v>
      </c>
      <c r="Q33" s="35" t="s">
        <v>94</v>
      </c>
      <c r="R33" s="103">
        <v>149.86</v>
      </c>
      <c r="S33" s="0" t="s">
        <v>180</v>
      </c>
      <c r="T33" s="0" t="s">
        <v>785</v>
      </c>
    </row>
    <row r="34" spans="1:20" ht="67.5" customHeight="1" x14ac:dyDescent="0.2">
      <c r="A34" s="103" t="s">
        <v>183</v>
      </c>
      <c r="B34" s="103" t="s">
        <v>184</v>
      </c>
      <c r="C34" s="104">
        <f>HYPERLINK("http://atberg.aha.ru/dnv/npk2027-1-27.jpg")</f>
        <v/>
      </c>
      <c r="D34" s="105"/>
      <c r="E34" s="103" t="s">
        <v>185</v>
      </c>
      <c r="F34" s="106" t="s">
        <v>186</v>
      </c>
      <c r="G34" s="103" t="s">
        <v>70</v>
      </c>
      <c r="H34" s="107"/>
      <c r="I34" s="108"/>
      <c r="J34" s="109" t="s">
        <v>86</v>
      </c>
      <c r="K34" s="109" t="s">
        <v>90</v>
      </c>
      <c r="L34" s="109" t="s">
        <v>800</v>
      </c>
      <c r="M34" s="103" t="s">
        <v>91</v>
      </c>
      <c r="N34" s="34" t="s">
        <v>92</v>
      </c>
      <c r="O34" s="103"/>
      <c r="P34" s="35" t="s">
        <v>93</v>
      </c>
      <c r="Q34" s="35" t="s">
        <v>94</v>
      </c>
      <c r="R34" s="103">
        <v>149.86</v>
      </c>
      <c r="S34" s="0" t="s">
        <v>184</v>
      </c>
      <c r="T34" s="0" t="s">
        <v>785</v>
      </c>
    </row>
    <row r="35" spans="1:20" ht="67.5" customHeight="1" x14ac:dyDescent="0.2">
      <c r="A35" s="103" t="s">
        <v>187</v>
      </c>
      <c r="B35" s="103" t="s">
        <v>188</v>
      </c>
      <c r="C35" s="104">
        <f>HYPERLINK("http://atberg.aha.ru/dnv/npk2027-1-28.jpg")</f>
        <v/>
      </c>
      <c r="D35" s="105"/>
      <c r="E35" s="103" t="s">
        <v>189</v>
      </c>
      <c r="F35" s="106" t="s">
        <v>190</v>
      </c>
      <c r="G35" s="103" t="s">
        <v>70</v>
      </c>
      <c r="H35" s="107"/>
      <c r="I35" s="108"/>
      <c r="J35" s="109" t="s">
        <v>86</v>
      </c>
      <c r="K35" s="109" t="s">
        <v>90</v>
      </c>
      <c r="L35" s="109" t="s">
        <v>800</v>
      </c>
      <c r="M35" s="103" t="s">
        <v>91</v>
      </c>
      <c r="N35" s="34" t="s">
        <v>92</v>
      </c>
      <c r="O35" s="103"/>
      <c r="P35" s="35" t="s">
        <v>93</v>
      </c>
      <c r="Q35" s="35" t="s">
        <v>94</v>
      </c>
      <c r="R35" s="103">
        <v>149.86</v>
      </c>
      <c r="S35" s="0" t="s">
        <v>188</v>
      </c>
      <c r="T35" s="0" t="s">
        <v>785</v>
      </c>
    </row>
    <row r="36" spans="1:20" ht="67.5" customHeight="1" x14ac:dyDescent="0.2">
      <c r="A36" s="103" t="s">
        <v>191</v>
      </c>
      <c r="B36" s="103" t="s">
        <v>192</v>
      </c>
      <c r="C36" s="104">
        <f>HYPERLINK("http://atberg.aha.ru/dnv/npk2027-1-29.jpg")</f>
        <v/>
      </c>
      <c r="D36" s="105"/>
      <c r="E36" s="103" t="s">
        <v>193</v>
      </c>
      <c r="F36" s="106" t="s">
        <v>194</v>
      </c>
      <c r="G36" s="103" t="s">
        <v>70</v>
      </c>
      <c r="H36" s="107"/>
      <c r="I36" s="108"/>
      <c r="J36" s="109" t="s">
        <v>86</v>
      </c>
      <c r="K36" s="109" t="s">
        <v>90</v>
      </c>
      <c r="L36" s="109" t="s">
        <v>800</v>
      </c>
      <c r="M36" s="103" t="s">
        <v>91</v>
      </c>
      <c r="N36" s="34" t="s">
        <v>92</v>
      </c>
      <c r="O36" s="103"/>
      <c r="P36" s="35" t="s">
        <v>93</v>
      </c>
      <c r="Q36" s="35" t="s">
        <v>94</v>
      </c>
      <c r="R36" s="103">
        <v>149.86</v>
      </c>
      <c r="S36" s="0" t="s">
        <v>192</v>
      </c>
      <c r="T36" s="0" t="s">
        <v>785</v>
      </c>
    </row>
    <row r="37" spans="1:20" ht="67.5" customHeight="1" x14ac:dyDescent="0.2">
      <c r="A37" s="103" t="s">
        <v>195</v>
      </c>
      <c r="B37" s="103" t="s">
        <v>196</v>
      </c>
      <c r="C37" s="104">
        <f>HYPERLINK("http://atberg.aha.ru/dnv/npk2027-1-30.jpg")</f>
        <v/>
      </c>
      <c r="D37" s="105"/>
      <c r="E37" s="103" t="s">
        <v>197</v>
      </c>
      <c r="F37" s="106" t="s">
        <v>198</v>
      </c>
      <c r="G37" s="103" t="s">
        <v>70</v>
      </c>
      <c r="H37" s="107"/>
      <c r="I37" s="108"/>
      <c r="J37" s="109" t="s">
        <v>86</v>
      </c>
      <c r="K37" s="109" t="s">
        <v>90</v>
      </c>
      <c r="L37" s="109" t="s">
        <v>800</v>
      </c>
      <c r="M37" s="103" t="s">
        <v>91</v>
      </c>
      <c r="N37" s="34" t="s">
        <v>92</v>
      </c>
      <c r="O37" s="103"/>
      <c r="P37" s="35" t="s">
        <v>93</v>
      </c>
      <c r="Q37" s="35" t="s">
        <v>94</v>
      </c>
      <c r="R37" s="103">
        <v>149.86</v>
      </c>
      <c r="S37" s="0" t="s">
        <v>196</v>
      </c>
      <c r="T37" s="0" t="s">
        <v>785</v>
      </c>
    </row>
    <row r="38" spans="1:20" ht="67.5" customHeight="1" x14ac:dyDescent="0.2">
      <c r="A38" s="103" t="s">
        <v>199</v>
      </c>
      <c r="B38" s="103" t="s">
        <v>200</v>
      </c>
      <c r="C38" s="104">
        <f>HYPERLINK("http://atberg.aha.ru/dnv/npk2027-1-31.jpg")</f>
        <v/>
      </c>
      <c r="D38" s="105"/>
      <c r="E38" s="103" t="s">
        <v>201</v>
      </c>
      <c r="F38" s="106" t="s">
        <v>202</v>
      </c>
      <c r="G38" s="103" t="s">
        <v>70</v>
      </c>
      <c r="H38" s="107"/>
      <c r="I38" s="108"/>
      <c r="J38" s="109" t="s">
        <v>86</v>
      </c>
      <c r="K38" s="109" t="s">
        <v>90</v>
      </c>
      <c r="L38" s="109" t="s">
        <v>800</v>
      </c>
      <c r="M38" s="103" t="s">
        <v>91</v>
      </c>
      <c r="N38" s="34" t="s">
        <v>92</v>
      </c>
      <c r="O38" s="103"/>
      <c r="P38" s="35" t="s">
        <v>93</v>
      </c>
      <c r="Q38" s="35" t="s">
        <v>94</v>
      </c>
      <c r="R38" s="103">
        <v>149.86</v>
      </c>
      <c r="S38" s="0" t="s">
        <v>200</v>
      </c>
      <c r="T38" s="0" t="s">
        <v>785</v>
      </c>
    </row>
    <row r="39" spans="1:20" ht="67.5" customHeight="1" x14ac:dyDescent="0.2">
      <c r="A39" s="103" t="s">
        <v>203</v>
      </c>
      <c r="B39" s="103" t="s">
        <v>204</v>
      </c>
      <c r="C39" s="104">
        <f>HYPERLINK("http://atberg.aha.ru/dnv/npk2027-1-32.jpg")</f>
        <v/>
      </c>
      <c r="D39" s="105"/>
      <c r="E39" s="103" t="s">
        <v>205</v>
      </c>
      <c r="F39" s="106" t="s">
        <v>206</v>
      </c>
      <c r="G39" s="103" t="s">
        <v>70</v>
      </c>
      <c r="H39" s="107"/>
      <c r="I39" s="108"/>
      <c r="J39" s="109" t="s">
        <v>86</v>
      </c>
      <c r="K39" s="109" t="s">
        <v>90</v>
      </c>
      <c r="L39" s="109" t="s">
        <v>800</v>
      </c>
      <c r="M39" s="103" t="s">
        <v>91</v>
      </c>
      <c r="N39" s="34" t="s">
        <v>92</v>
      </c>
      <c r="O39" s="103"/>
      <c r="P39" s="35" t="s">
        <v>93</v>
      </c>
      <c r="Q39" s="35" t="s">
        <v>94</v>
      </c>
      <c r="R39" s="103">
        <v>149.86</v>
      </c>
      <c r="S39" s="0" t="s">
        <v>204</v>
      </c>
      <c r="T39" s="0" t="s">
        <v>785</v>
      </c>
    </row>
    <row r="40" spans="1:20" ht="67.5" customHeight="1" x14ac:dyDescent="0.2">
      <c r="A40" s="103" t="s">
        <v>207</v>
      </c>
      <c r="B40" s="103" t="s">
        <v>208</v>
      </c>
      <c r="C40" s="104">
        <f>HYPERLINK("http://atberg.aha.ru/dnv/npk2027-1-33.jpg")</f>
        <v/>
      </c>
      <c r="D40" s="105"/>
      <c r="E40" s="103" t="s">
        <v>209</v>
      </c>
      <c r="F40" s="106" t="s">
        <v>210</v>
      </c>
      <c r="G40" s="103" t="s">
        <v>70</v>
      </c>
      <c r="H40" s="107"/>
      <c r="I40" s="108"/>
      <c r="J40" s="109" t="s">
        <v>86</v>
      </c>
      <c r="K40" s="109" t="s">
        <v>90</v>
      </c>
      <c r="L40" s="109" t="s">
        <v>800</v>
      </c>
      <c r="M40" s="103" t="s">
        <v>91</v>
      </c>
      <c r="N40" s="34" t="s">
        <v>92</v>
      </c>
      <c r="O40" s="103"/>
      <c r="P40" s="35" t="s">
        <v>93</v>
      </c>
      <c r="Q40" s="35" t="s">
        <v>94</v>
      </c>
      <c r="R40" s="103">
        <v>149.86</v>
      </c>
      <c r="S40" s="0" t="s">
        <v>208</v>
      </c>
      <c r="T40" s="0" t="s">
        <v>785</v>
      </c>
    </row>
    <row r="41" spans="1:20" ht="67.5" customHeight="1" x14ac:dyDescent="0.2">
      <c r="A41" s="103" t="s">
        <v>211</v>
      </c>
      <c r="B41" s="103" t="s">
        <v>212</v>
      </c>
      <c r="C41" s="104">
        <f>HYPERLINK("http://atberg.aha.ru/dnv/npk2027-1-34.jpg")</f>
        <v/>
      </c>
      <c r="D41" s="105"/>
      <c r="E41" s="103" t="s">
        <v>213</v>
      </c>
      <c r="F41" s="106" t="s">
        <v>214</v>
      </c>
      <c r="G41" s="103" t="s">
        <v>70</v>
      </c>
      <c r="H41" s="107"/>
      <c r="I41" s="108"/>
      <c r="J41" s="109" t="s">
        <v>86</v>
      </c>
      <c r="K41" s="109" t="s">
        <v>90</v>
      </c>
      <c r="L41" s="109" t="s">
        <v>800</v>
      </c>
      <c r="M41" s="103" t="s">
        <v>91</v>
      </c>
      <c r="N41" s="34" t="s">
        <v>92</v>
      </c>
      <c r="O41" s="103"/>
      <c r="P41" s="35" t="s">
        <v>93</v>
      </c>
      <c r="Q41" s="35" t="s">
        <v>94</v>
      </c>
      <c r="R41" s="103">
        <v>149.86</v>
      </c>
      <c r="S41" s="0" t="s">
        <v>212</v>
      </c>
      <c r="T41" s="0" t="s">
        <v>785</v>
      </c>
    </row>
    <row r="42" spans="1:20" ht="67.5" customHeight="1" x14ac:dyDescent="0.2">
      <c r="A42" s="103" t="s">
        <v>215</v>
      </c>
      <c r="B42" s="103" t="s">
        <v>216</v>
      </c>
      <c r="C42" s="104">
        <f>HYPERLINK("http://atberg.aha.ru/dnv/npk2027-1-35.jpg")</f>
        <v/>
      </c>
      <c r="D42" s="105"/>
      <c r="E42" s="103" t="s">
        <v>217</v>
      </c>
      <c r="F42" s="106" t="s">
        <v>218</v>
      </c>
      <c r="G42" s="103" t="s">
        <v>70</v>
      </c>
      <c r="H42" s="107"/>
      <c r="I42" s="108"/>
      <c r="J42" s="109" t="s">
        <v>86</v>
      </c>
      <c r="K42" s="109" t="s">
        <v>90</v>
      </c>
      <c r="L42" s="109" t="s">
        <v>800</v>
      </c>
      <c r="M42" s="103" t="s">
        <v>91</v>
      </c>
      <c r="N42" s="34" t="s">
        <v>92</v>
      </c>
      <c r="O42" s="103"/>
      <c r="P42" s="35" t="s">
        <v>93</v>
      </c>
      <c r="Q42" s="35" t="s">
        <v>94</v>
      </c>
      <c r="R42" s="103">
        <v>149.86</v>
      </c>
      <c r="S42" s="0" t="s">
        <v>216</v>
      </c>
      <c r="T42" s="0" t="s">
        <v>785</v>
      </c>
    </row>
    <row r="43" spans="1:20" ht="67.5" customHeight="1" x14ac:dyDescent="0.2">
      <c r="A43" s="103" t="s">
        <v>219</v>
      </c>
      <c r="B43" s="103" t="s">
        <v>220</v>
      </c>
      <c r="C43" s="104">
        <f>HYPERLINK("http://atberg.aha.ru/dnv/npk2027-1-36.jpg")</f>
        <v/>
      </c>
      <c r="D43" s="105"/>
      <c r="E43" s="103" t="s">
        <v>221</v>
      </c>
      <c r="F43" s="106" t="s">
        <v>222</v>
      </c>
      <c r="G43" s="103" t="s">
        <v>70</v>
      </c>
      <c r="H43" s="107"/>
      <c r="I43" s="108"/>
      <c r="J43" s="109" t="s">
        <v>86</v>
      </c>
      <c r="K43" s="109" t="s">
        <v>90</v>
      </c>
      <c r="L43" s="109" t="s">
        <v>800</v>
      </c>
      <c r="M43" s="103" t="s">
        <v>91</v>
      </c>
      <c r="N43" s="34" t="s">
        <v>92</v>
      </c>
      <c r="O43" s="103"/>
      <c r="P43" s="35" t="s">
        <v>93</v>
      </c>
      <c r="Q43" s="35" t="s">
        <v>94</v>
      </c>
      <c r="R43" s="103">
        <v>149.86</v>
      </c>
      <c r="S43" s="0" t="s">
        <v>220</v>
      </c>
      <c r="T43" s="0" t="s">
        <v>785</v>
      </c>
    </row>
    <row r="44" spans="1:20" ht="67.5" customHeight="1" x14ac:dyDescent="0.2">
      <c r="A44" s="103" t="s">
        <v>223</v>
      </c>
      <c r="B44" s="103" t="s">
        <v>224</v>
      </c>
      <c r="C44" s="104">
        <f>HYPERLINK("http://atberg.aha.ru/dnv/npk2027-1-37.jpg")</f>
        <v/>
      </c>
      <c r="D44" s="105"/>
      <c r="E44" s="103" t="s">
        <v>225</v>
      </c>
      <c r="F44" s="106" t="s">
        <v>226</v>
      </c>
      <c r="G44" s="103" t="s">
        <v>70</v>
      </c>
      <c r="H44" s="107"/>
      <c r="I44" s="108"/>
      <c r="J44" s="109" t="s">
        <v>86</v>
      </c>
      <c r="K44" s="109" t="s">
        <v>90</v>
      </c>
      <c r="L44" s="109" t="s">
        <v>800</v>
      </c>
      <c r="M44" s="103" t="s">
        <v>91</v>
      </c>
      <c r="N44" s="34" t="s">
        <v>92</v>
      </c>
      <c r="O44" s="103"/>
      <c r="P44" s="35" t="s">
        <v>93</v>
      </c>
      <c r="Q44" s="35" t="s">
        <v>94</v>
      </c>
      <c r="R44" s="103">
        <v>149.86</v>
      </c>
      <c r="S44" s="0" t="s">
        <v>224</v>
      </c>
      <c r="T44" s="0" t="s">
        <v>785</v>
      </c>
    </row>
    <row r="45" spans="1:20" ht="67.5" customHeight="1" x14ac:dyDescent="0.2">
      <c r="A45" s="103" t="s">
        <v>227</v>
      </c>
      <c r="B45" s="103" t="s">
        <v>228</v>
      </c>
      <c r="C45" s="104">
        <f>HYPERLINK("http://atberg.aha.ru/dnv/npk2027-1-38.jpg")</f>
        <v/>
      </c>
      <c r="D45" s="105"/>
      <c r="E45" s="103" t="s">
        <v>229</v>
      </c>
      <c r="F45" s="106" t="s">
        <v>230</v>
      </c>
      <c r="G45" s="103" t="s">
        <v>70</v>
      </c>
      <c r="H45" s="107"/>
      <c r="I45" s="108"/>
      <c r="J45" s="109" t="s">
        <v>86</v>
      </c>
      <c r="K45" s="109" t="s">
        <v>90</v>
      </c>
      <c r="L45" s="109" t="s">
        <v>800</v>
      </c>
      <c r="M45" s="103" t="s">
        <v>91</v>
      </c>
      <c r="N45" s="34" t="s">
        <v>92</v>
      </c>
      <c r="O45" s="103"/>
      <c r="P45" s="35" t="s">
        <v>93</v>
      </c>
      <c r="Q45" s="35" t="s">
        <v>94</v>
      </c>
      <c r="R45" s="103">
        <v>149.86</v>
      </c>
      <c r="S45" s="0" t="s">
        <v>228</v>
      </c>
      <c r="T45" s="0" t="s">
        <v>785</v>
      </c>
    </row>
    <row r="46" spans="1:20" ht="67.5" customHeight="1" x14ac:dyDescent="0.2">
      <c r="A46" s="103" t="s">
        <v>231</v>
      </c>
      <c r="B46" s="103" t="s">
        <v>232</v>
      </c>
      <c r="C46" s="104">
        <f>HYPERLINK("http://atberg.aha.ru/dnv/npk2027-1-39.jpg")</f>
        <v/>
      </c>
      <c r="D46" s="105"/>
      <c r="E46" s="103" t="s">
        <v>233</v>
      </c>
      <c r="F46" s="106" t="s">
        <v>234</v>
      </c>
      <c r="G46" s="103" t="s">
        <v>70</v>
      </c>
      <c r="H46" s="107"/>
      <c r="I46" s="108"/>
      <c r="J46" s="109" t="s">
        <v>86</v>
      </c>
      <c r="K46" s="109" t="s">
        <v>90</v>
      </c>
      <c r="L46" s="109" t="s">
        <v>800</v>
      </c>
      <c r="M46" s="103" t="s">
        <v>91</v>
      </c>
      <c r="N46" s="34" t="s">
        <v>92</v>
      </c>
      <c r="O46" s="103"/>
      <c r="P46" s="35" t="s">
        <v>93</v>
      </c>
      <c r="Q46" s="35" t="s">
        <v>94</v>
      </c>
      <c r="R46" s="103">
        <v>149.86</v>
      </c>
      <c r="S46" s="0" t="s">
        <v>232</v>
      </c>
      <c r="T46" s="0" t="s">
        <v>785</v>
      </c>
    </row>
    <row r="47" spans="1:20" ht="67.5" customHeight="1" x14ac:dyDescent="0.2">
      <c r="A47" s="103" t="s">
        <v>235</v>
      </c>
      <c r="B47" s="103" t="s">
        <v>236</v>
      </c>
      <c r="C47" s="104">
        <f>HYPERLINK("http://atberg.aha.ru/dnv/npk2027-1-40.jpg")</f>
        <v/>
      </c>
      <c r="D47" s="105"/>
      <c r="E47" s="103" t="s">
        <v>237</v>
      </c>
      <c r="F47" s="106" t="s">
        <v>238</v>
      </c>
      <c r="G47" s="103" t="s">
        <v>70</v>
      </c>
      <c r="H47" s="107"/>
      <c r="I47" s="108"/>
      <c r="J47" s="109" t="s">
        <v>86</v>
      </c>
      <c r="K47" s="109" t="s">
        <v>90</v>
      </c>
      <c r="L47" s="109" t="s">
        <v>800</v>
      </c>
      <c r="M47" s="103" t="s">
        <v>91</v>
      </c>
      <c r="N47" s="34" t="s">
        <v>92</v>
      </c>
      <c r="O47" s="103"/>
      <c r="P47" s="35" t="s">
        <v>93</v>
      </c>
      <c r="Q47" s="35" t="s">
        <v>94</v>
      </c>
      <c r="R47" s="103">
        <v>149.86</v>
      </c>
      <c r="S47" s="0" t="s">
        <v>236</v>
      </c>
      <c r="T47" s="0" t="s">
        <v>785</v>
      </c>
    </row>
    <row r="48" spans="1:20" ht="67.5" customHeight="1" x14ac:dyDescent="0.2">
      <c r="A48" s="103" t="s">
        <v>239</v>
      </c>
      <c r="B48" s="103" t="s">
        <v>240</v>
      </c>
      <c r="C48" s="104">
        <f>HYPERLINK("http://atberg.aha.ru/dnv/npk2027-1-41.jpg")</f>
        <v/>
      </c>
      <c r="D48" s="105"/>
      <c r="E48" s="103" t="s">
        <v>241</v>
      </c>
      <c r="F48" s="106" t="s">
        <v>242</v>
      </c>
      <c r="G48" s="103" t="s">
        <v>70</v>
      </c>
      <c r="H48" s="107"/>
      <c r="I48" s="108"/>
      <c r="J48" s="109" t="s">
        <v>86</v>
      </c>
      <c r="K48" s="109" t="s">
        <v>90</v>
      </c>
      <c r="L48" s="109" t="s">
        <v>800</v>
      </c>
      <c r="M48" s="103" t="s">
        <v>91</v>
      </c>
      <c r="N48" s="34" t="s">
        <v>92</v>
      </c>
      <c r="O48" s="103"/>
      <c r="P48" s="35" t="s">
        <v>93</v>
      </c>
      <c r="Q48" s="35" t="s">
        <v>94</v>
      </c>
      <c r="R48" s="103">
        <v>149.86</v>
      </c>
      <c r="S48" s="0" t="s">
        <v>240</v>
      </c>
      <c r="T48" s="0" t="s">
        <v>785</v>
      </c>
    </row>
    <row r="49" spans="1:20" ht="67.5" customHeight="1" x14ac:dyDescent="0.2">
      <c r="A49" s="103" t="s">
        <v>243</v>
      </c>
      <c r="B49" s="103" t="s">
        <v>244</v>
      </c>
      <c r="C49" s="104">
        <f>HYPERLINK("http://atberg.aha.ru/dnv/npk2027-1-42.jpg")</f>
        <v/>
      </c>
      <c r="D49" s="105"/>
      <c r="E49" s="103" t="s">
        <v>245</v>
      </c>
      <c r="F49" s="106" t="s">
        <v>246</v>
      </c>
      <c r="G49" s="103" t="s">
        <v>70</v>
      </c>
      <c r="H49" s="107"/>
      <c r="I49" s="108"/>
      <c r="J49" s="109" t="s">
        <v>86</v>
      </c>
      <c r="K49" s="109" t="s">
        <v>90</v>
      </c>
      <c r="L49" s="109" t="s">
        <v>800</v>
      </c>
      <c r="M49" s="103" t="s">
        <v>91</v>
      </c>
      <c r="N49" s="34" t="s">
        <v>92</v>
      </c>
      <c r="O49" s="103"/>
      <c r="P49" s="35" t="s">
        <v>93</v>
      </c>
      <c r="Q49" s="35" t="s">
        <v>94</v>
      </c>
      <c r="R49" s="103">
        <v>149.86</v>
      </c>
      <c r="S49" s="0" t="s">
        <v>244</v>
      </c>
      <c r="T49" s="0" t="s">
        <v>785</v>
      </c>
    </row>
    <row r="50" spans="1:20" ht="67.5" customHeight="1" x14ac:dyDescent="0.2">
      <c r="A50" s="103" t="s">
        <v>247</v>
      </c>
      <c r="B50" s="103" t="s">
        <v>248</v>
      </c>
      <c r="C50" s="104">
        <f>HYPERLINK("http://atberg.aha.ru/dnv/npk2027-1-44.jpg")</f>
        <v/>
      </c>
      <c r="D50" s="105"/>
      <c r="E50" s="103" t="s">
        <v>249</v>
      </c>
      <c r="F50" s="106" t="s">
        <v>250</v>
      </c>
      <c r="G50" s="103" t="s">
        <v>70</v>
      </c>
      <c r="H50" s="107"/>
      <c r="I50" s="108"/>
      <c r="J50" s="109" t="s">
        <v>86</v>
      </c>
      <c r="K50" s="109" t="s">
        <v>90</v>
      </c>
      <c r="L50" s="109" t="s">
        <v>800</v>
      </c>
      <c r="M50" s="103" t="s">
        <v>91</v>
      </c>
      <c r="N50" s="34" t="s">
        <v>92</v>
      </c>
      <c r="O50" s="103"/>
      <c r="P50" s="35" t="s">
        <v>93</v>
      </c>
      <c r="Q50" s="35" t="s">
        <v>94</v>
      </c>
      <c r="R50" s="103">
        <v>149.86</v>
      </c>
      <c r="S50" s="0" t="s">
        <v>248</v>
      </c>
      <c r="T50" s="0" t="s">
        <v>785</v>
      </c>
    </row>
    <row r="51" spans="1:20" ht="67.5" customHeight="1" x14ac:dyDescent="0.2">
      <c r="A51" s="103" t="s">
        <v>251</v>
      </c>
      <c r="B51" s="103" t="s">
        <v>252</v>
      </c>
      <c r="C51" s="104">
        <f>HYPERLINK("http://atberg.aha.ru/dnv/npk2027-1-45.jpg")</f>
        <v/>
      </c>
      <c r="D51" s="105"/>
      <c r="E51" s="103" t="s">
        <v>253</v>
      </c>
      <c r="F51" s="106" t="s">
        <v>254</v>
      </c>
      <c r="G51" s="103" t="s">
        <v>70</v>
      </c>
      <c r="H51" s="107"/>
      <c r="I51" s="108"/>
      <c r="J51" s="109" t="s">
        <v>86</v>
      </c>
      <c r="K51" s="109" t="s">
        <v>90</v>
      </c>
      <c r="L51" s="109" t="s">
        <v>800</v>
      </c>
      <c r="M51" s="103" t="s">
        <v>91</v>
      </c>
      <c r="N51" s="34" t="s">
        <v>92</v>
      </c>
      <c r="O51" s="103"/>
      <c r="P51" s="35" t="s">
        <v>93</v>
      </c>
      <c r="Q51" s="35" t="s">
        <v>94</v>
      </c>
      <c r="R51" s="103">
        <v>149.86</v>
      </c>
      <c r="S51" s="0" t="s">
        <v>252</v>
      </c>
      <c r="T51" s="0" t="s">
        <v>785</v>
      </c>
    </row>
    <row r="52" spans="1:20" ht="67.5" customHeight="1" x14ac:dyDescent="0.2">
      <c r="A52" s="103" t="s">
        <v>255</v>
      </c>
      <c r="B52" s="103" t="s">
        <v>256</v>
      </c>
      <c r="C52" s="104">
        <f>HYPERLINK("http://atberg.aha.ru/dnv/npk2027-1-46.jpg")</f>
        <v/>
      </c>
      <c r="D52" s="105"/>
      <c r="E52" s="103" t="s">
        <v>257</v>
      </c>
      <c r="F52" s="106" t="s">
        <v>258</v>
      </c>
      <c r="G52" s="103" t="s">
        <v>70</v>
      </c>
      <c r="H52" s="107"/>
      <c r="I52" s="108"/>
      <c r="J52" s="109" t="s">
        <v>86</v>
      </c>
      <c r="K52" s="109" t="s">
        <v>90</v>
      </c>
      <c r="L52" s="109" t="s">
        <v>800</v>
      </c>
      <c r="M52" s="103" t="s">
        <v>91</v>
      </c>
      <c r="N52" s="34" t="s">
        <v>92</v>
      </c>
      <c r="O52" s="103"/>
      <c r="P52" s="35" t="s">
        <v>93</v>
      </c>
      <c r="Q52" s="35" t="s">
        <v>94</v>
      </c>
      <c r="R52" s="103">
        <v>149.86</v>
      </c>
      <c r="S52" s="0" t="s">
        <v>256</v>
      </c>
      <c r="T52" s="0" t="s">
        <v>785</v>
      </c>
    </row>
    <row r="53" spans="1:20" ht="67.5" customHeight="1" x14ac:dyDescent="0.2">
      <c r="A53" s="103" t="s">
        <v>259</v>
      </c>
      <c r="B53" s="103" t="s">
        <v>260</v>
      </c>
      <c r="C53" s="104">
        <f>HYPERLINK("http://atberg.aha.ru/dnv/npk2027-1-47.jpg")</f>
        <v/>
      </c>
      <c r="D53" s="105"/>
      <c r="E53" s="103" t="s">
        <v>261</v>
      </c>
      <c r="F53" s="106" t="s">
        <v>262</v>
      </c>
      <c r="G53" s="103" t="s">
        <v>70</v>
      </c>
      <c r="H53" s="107"/>
      <c r="I53" s="108"/>
      <c r="J53" s="109" t="s">
        <v>86</v>
      </c>
      <c r="K53" s="109" t="s">
        <v>90</v>
      </c>
      <c r="L53" s="109" t="s">
        <v>800</v>
      </c>
      <c r="M53" s="103" t="s">
        <v>91</v>
      </c>
      <c r="N53" s="34" t="s">
        <v>92</v>
      </c>
      <c r="O53" s="103"/>
      <c r="P53" s="35" t="s">
        <v>93</v>
      </c>
      <c r="Q53" s="35" t="s">
        <v>94</v>
      </c>
      <c r="R53" s="103">
        <v>149.86</v>
      </c>
      <c r="S53" s="0" t="s">
        <v>260</v>
      </c>
      <c r="T53" s="0" t="s">
        <v>785</v>
      </c>
    </row>
    <row r="54" spans="1:20" ht="67.5" customHeight="1" x14ac:dyDescent="0.2">
      <c r="A54" s="103" t="s">
        <v>263</v>
      </c>
      <c r="B54" s="103" t="s">
        <v>264</v>
      </c>
      <c r="C54" s="104">
        <f>HYPERLINK("http://atberg.aha.ru/dnv/npk2027-1-43.jpg")</f>
        <v/>
      </c>
      <c r="D54" s="105"/>
      <c r="E54" s="103" t="s">
        <v>265</v>
      </c>
      <c r="F54" s="106" t="s">
        <v>266</v>
      </c>
      <c r="G54" s="103" t="s">
        <v>70</v>
      </c>
      <c r="H54" s="107"/>
      <c r="I54" s="108"/>
      <c r="J54" s="109" t="s">
        <v>86</v>
      </c>
      <c r="K54" s="109" t="s">
        <v>90</v>
      </c>
      <c r="L54" s="109" t="s">
        <v>800</v>
      </c>
      <c r="M54" s="103" t="s">
        <v>91</v>
      </c>
      <c r="N54" s="34" t="s">
        <v>92</v>
      </c>
      <c r="O54" s="103"/>
      <c r="P54" s="35" t="s">
        <v>93</v>
      </c>
      <c r="Q54" s="35" t="s">
        <v>94</v>
      </c>
      <c r="R54" s="103">
        <v>149.86</v>
      </c>
      <c r="S54" s="0" t="s">
        <v>264</v>
      </c>
      <c r="T54" s="0" t="s">
        <v>785</v>
      </c>
    </row>
    <row r="55" spans="1:20" ht="67.5" customHeight="1" x14ac:dyDescent="0.2">
      <c r="A55" s="103" t="s">
        <v>267</v>
      </c>
      <c r="B55" s="103" t="s">
        <v>268</v>
      </c>
      <c r="C55" s="104">
        <f>HYPERLINK("http://atberg.aha.ru/dnv/npk2027-1-48.jpg")</f>
        <v/>
      </c>
      <c r="D55" s="105"/>
      <c r="E55" s="103" t="s">
        <v>269</v>
      </c>
      <c r="F55" s="106" t="s">
        <v>270</v>
      </c>
      <c r="G55" s="103" t="s">
        <v>70</v>
      </c>
      <c r="H55" s="107"/>
      <c r="I55" s="108"/>
      <c r="J55" s="109" t="s">
        <v>86</v>
      </c>
      <c r="K55" s="109" t="s">
        <v>90</v>
      </c>
      <c r="L55" s="109" t="s">
        <v>800</v>
      </c>
      <c r="M55" s="103" t="s">
        <v>91</v>
      </c>
      <c r="N55" s="34" t="s">
        <v>92</v>
      </c>
      <c r="O55" s="103"/>
      <c r="P55" s="35" t="s">
        <v>93</v>
      </c>
      <c r="Q55" s="35" t="s">
        <v>94</v>
      </c>
      <c r="R55" s="103">
        <v>149.86</v>
      </c>
      <c r="S55" s="0" t="s">
        <v>268</v>
      </c>
      <c r="T55" s="0" t="s">
        <v>785</v>
      </c>
    </row>
    <row r="56" spans="1:20" ht="67.5" customHeight="1" x14ac:dyDescent="0.2">
      <c r="A56" s="103" t="s">
        <v>271</v>
      </c>
      <c r="B56" s="103" t="s">
        <v>272</v>
      </c>
      <c r="C56" s="104">
        <f>HYPERLINK("http://atberg.aha.ru/dnv/npk2027-1-49.jpg")</f>
        <v/>
      </c>
      <c r="D56" s="105"/>
      <c r="E56" s="103" t="s">
        <v>273</v>
      </c>
      <c r="F56" s="106" t="s">
        <v>274</v>
      </c>
      <c r="G56" s="103" t="s">
        <v>70</v>
      </c>
      <c r="H56" s="107"/>
      <c r="I56" s="108"/>
      <c r="J56" s="109" t="s">
        <v>86</v>
      </c>
      <c r="K56" s="109" t="s">
        <v>90</v>
      </c>
      <c r="L56" s="109" t="s">
        <v>800</v>
      </c>
      <c r="M56" s="103" t="s">
        <v>91</v>
      </c>
      <c r="N56" s="34" t="s">
        <v>92</v>
      </c>
      <c r="O56" s="103"/>
      <c r="P56" s="35" t="s">
        <v>93</v>
      </c>
      <c r="Q56" s="35" t="s">
        <v>94</v>
      </c>
      <c r="R56" s="103">
        <v>149.86</v>
      </c>
      <c r="S56" s="0" t="s">
        <v>272</v>
      </c>
      <c r="T56" s="0" t="s">
        <v>785</v>
      </c>
    </row>
    <row r="57" spans="1:20" ht="67.5" customHeight="1" x14ac:dyDescent="0.2">
      <c r="A57" s="103" t="s">
        <v>275</v>
      </c>
      <c r="B57" s="103" t="s">
        <v>276</v>
      </c>
      <c r="C57" s="104">
        <f>HYPERLINK("http://atberg.aha.ru/dnv/npk2027-1-50.jpg")</f>
        <v/>
      </c>
      <c r="D57" s="105"/>
      <c r="E57" s="103" t="s">
        <v>277</v>
      </c>
      <c r="F57" s="106" t="s">
        <v>278</v>
      </c>
      <c r="G57" s="103" t="s">
        <v>70</v>
      </c>
      <c r="H57" s="107"/>
      <c r="I57" s="108"/>
      <c r="J57" s="109" t="s">
        <v>86</v>
      </c>
      <c r="K57" s="109" t="s">
        <v>90</v>
      </c>
      <c r="L57" s="109" t="s">
        <v>800</v>
      </c>
      <c r="M57" s="103" t="s">
        <v>91</v>
      </c>
      <c r="N57" s="34" t="s">
        <v>92</v>
      </c>
      <c r="O57" s="103"/>
      <c r="P57" s="35" t="s">
        <v>93</v>
      </c>
      <c r="Q57" s="35" t="s">
        <v>94</v>
      </c>
      <c r="R57" s="103">
        <v>149.86</v>
      </c>
      <c r="S57" s="0" t="s">
        <v>276</v>
      </c>
      <c r="T57" s="0" t="s">
        <v>785</v>
      </c>
    </row>
    <row r="58" spans="1:20" ht="67.5" customHeight="1" x14ac:dyDescent="0.2">
      <c r="A58" s="103" t="s">
        <v>279</v>
      </c>
      <c r="B58" s="103" t="s">
        <v>280</v>
      </c>
      <c r="C58" s="104">
        <f>HYPERLINK("http://atberg.aha.ru/dnv/npk2027-1-51.jpg")</f>
        <v/>
      </c>
      <c r="D58" s="105"/>
      <c r="E58" s="103" t="s">
        <v>281</v>
      </c>
      <c r="F58" s="106" t="s">
        <v>282</v>
      </c>
      <c r="G58" s="103" t="s">
        <v>70</v>
      </c>
      <c r="H58" s="107"/>
      <c r="I58" s="108"/>
      <c r="J58" s="109" t="s">
        <v>86</v>
      </c>
      <c r="K58" s="109" t="s">
        <v>90</v>
      </c>
      <c r="L58" s="109" t="s">
        <v>800</v>
      </c>
      <c r="M58" s="103" t="s">
        <v>91</v>
      </c>
      <c r="N58" s="34" t="s">
        <v>92</v>
      </c>
      <c r="O58" s="103"/>
      <c r="P58" s="35" t="s">
        <v>93</v>
      </c>
      <c r="Q58" s="35" t="s">
        <v>94</v>
      </c>
      <c r="R58" s="103">
        <v>149.86</v>
      </c>
      <c r="S58" s="0" t="s">
        <v>280</v>
      </c>
      <c r="T58" s="0" t="s">
        <v>785</v>
      </c>
    </row>
    <row r="59" spans="1:20" ht="67.5" customHeight="1" x14ac:dyDescent="0.2">
      <c r="A59" s="103" t="s">
        <v>283</v>
      </c>
      <c r="B59" s="103" t="s">
        <v>284</v>
      </c>
      <c r="C59" s="104">
        <f>HYPERLINK("http://atberg.aha.ru/dnv/npk2027-1-52.jpg")</f>
        <v/>
      </c>
      <c r="D59" s="105"/>
      <c r="E59" s="103" t="s">
        <v>285</v>
      </c>
      <c r="F59" s="106" t="s">
        <v>286</v>
      </c>
      <c r="G59" s="103" t="s">
        <v>70</v>
      </c>
      <c r="H59" s="107"/>
      <c r="I59" s="108"/>
      <c r="J59" s="109" t="s">
        <v>86</v>
      </c>
      <c r="K59" s="109" t="s">
        <v>90</v>
      </c>
      <c r="L59" s="109" t="s">
        <v>800</v>
      </c>
      <c r="M59" s="103" t="s">
        <v>91</v>
      </c>
      <c r="N59" s="34" t="s">
        <v>92</v>
      </c>
      <c r="O59" s="103"/>
      <c r="P59" s="35" t="s">
        <v>93</v>
      </c>
      <c r="Q59" s="35" t="s">
        <v>94</v>
      </c>
      <c r="R59" s="103">
        <v>149.86</v>
      </c>
      <c r="S59" s="0" t="s">
        <v>284</v>
      </c>
      <c r="T59" s="0" t="s">
        <v>785</v>
      </c>
    </row>
    <row r="60" spans="1:20" ht="67.5" customHeight="1" x14ac:dyDescent="0.2">
      <c r="A60" s="103" t="s">
        <v>287</v>
      </c>
      <c r="B60" s="103" t="s">
        <v>288</v>
      </c>
      <c r="C60" s="104">
        <f>HYPERLINK("http://atberg.aha.ru/dnv/npk2027-1-53.jpg")</f>
        <v/>
      </c>
      <c r="D60" s="105"/>
      <c r="E60" s="103" t="s">
        <v>289</v>
      </c>
      <c r="F60" s="106" t="s">
        <v>290</v>
      </c>
      <c r="G60" s="103" t="s">
        <v>70</v>
      </c>
      <c r="H60" s="107"/>
      <c r="I60" s="108"/>
      <c r="J60" s="109" t="s">
        <v>86</v>
      </c>
      <c r="K60" s="109" t="s">
        <v>90</v>
      </c>
      <c r="L60" s="109" t="s">
        <v>800</v>
      </c>
      <c r="M60" s="103" t="s">
        <v>91</v>
      </c>
      <c r="N60" s="34" t="s">
        <v>92</v>
      </c>
      <c r="O60" s="103"/>
      <c r="P60" s="35" t="s">
        <v>93</v>
      </c>
      <c r="Q60" s="35" t="s">
        <v>94</v>
      </c>
      <c r="R60" s="103">
        <v>149.86</v>
      </c>
      <c r="S60" s="0" t="s">
        <v>288</v>
      </c>
      <c r="T60" s="0" t="s">
        <v>785</v>
      </c>
    </row>
    <row r="61" spans="1:20" ht="67.5" customHeight="1" x14ac:dyDescent="0.2">
      <c r="A61" s="103" t="s">
        <v>291</v>
      </c>
      <c r="B61" s="103" t="s">
        <v>292</v>
      </c>
      <c r="C61" s="104">
        <f>HYPERLINK("http://atberg.aha.ru/dnv/npk2027-1-54.jpg")</f>
        <v/>
      </c>
      <c r="D61" s="105"/>
      <c r="E61" s="103" t="s">
        <v>293</v>
      </c>
      <c r="F61" s="106" t="s">
        <v>294</v>
      </c>
      <c r="G61" s="103" t="s">
        <v>70</v>
      </c>
      <c r="H61" s="107"/>
      <c r="I61" s="108"/>
      <c r="J61" s="109" t="s">
        <v>86</v>
      </c>
      <c r="K61" s="109" t="s">
        <v>90</v>
      </c>
      <c r="L61" s="109" t="s">
        <v>800</v>
      </c>
      <c r="M61" s="103" t="s">
        <v>91</v>
      </c>
      <c r="N61" s="34" t="s">
        <v>92</v>
      </c>
      <c r="O61" s="103"/>
      <c r="P61" s="35" t="s">
        <v>93</v>
      </c>
      <c r="Q61" s="35" t="s">
        <v>94</v>
      </c>
      <c r="R61" s="103">
        <v>149.86</v>
      </c>
      <c r="S61" s="0" t="s">
        <v>292</v>
      </c>
      <c r="T61" s="0" t="s">
        <v>785</v>
      </c>
    </row>
    <row r="62" spans="1:20" ht="67.5" customHeight="1" x14ac:dyDescent="0.2">
      <c r="A62" s="103" t="s">
        <v>295</v>
      </c>
      <c r="B62" s="103" t="s">
        <v>296</v>
      </c>
      <c r="C62" s="104">
        <f>HYPERLINK("http://atberg.aha.ru/dnv/npk2027-1-56.jpg")</f>
        <v/>
      </c>
      <c r="D62" s="105"/>
      <c r="E62" s="103" t="s">
        <v>297</v>
      </c>
      <c r="F62" s="106" t="s">
        <v>298</v>
      </c>
      <c r="G62" s="103" t="s">
        <v>70</v>
      </c>
      <c r="H62" s="107"/>
      <c r="I62" s="108"/>
      <c r="J62" s="109" t="s">
        <v>86</v>
      </c>
      <c r="K62" s="109" t="s">
        <v>90</v>
      </c>
      <c r="L62" s="109" t="s">
        <v>800</v>
      </c>
      <c r="M62" s="103" t="s">
        <v>91</v>
      </c>
      <c r="N62" s="34" t="s">
        <v>92</v>
      </c>
      <c r="O62" s="103"/>
      <c r="P62" s="35" t="s">
        <v>93</v>
      </c>
      <c r="Q62" s="35" t="s">
        <v>94</v>
      </c>
      <c r="R62" s="103">
        <v>149.86</v>
      </c>
      <c r="S62" s="0" t="s">
        <v>296</v>
      </c>
      <c r="T62" s="0" t="s">
        <v>785</v>
      </c>
    </row>
    <row r="63" spans="1:20" ht="67.5" customHeight="1" x14ac:dyDescent="0.2">
      <c r="A63" s="103" t="s">
        <v>299</v>
      </c>
      <c r="B63" s="103" t="s">
        <v>300</v>
      </c>
      <c r="C63" s="104">
        <f>HYPERLINK("http://atberg.aha.ru/dnv/npk2027-1-57.jpg")</f>
        <v/>
      </c>
      <c r="D63" s="105"/>
      <c r="E63" s="103" t="s">
        <v>301</v>
      </c>
      <c r="F63" s="106" t="s">
        <v>302</v>
      </c>
      <c r="G63" s="103" t="s">
        <v>70</v>
      </c>
      <c r="H63" s="107"/>
      <c r="I63" s="108"/>
      <c r="J63" s="109" t="s">
        <v>86</v>
      </c>
      <c r="K63" s="109" t="s">
        <v>90</v>
      </c>
      <c r="L63" s="109" t="s">
        <v>800</v>
      </c>
      <c r="M63" s="103" t="s">
        <v>91</v>
      </c>
      <c r="N63" s="34" t="s">
        <v>92</v>
      </c>
      <c r="O63" s="103"/>
      <c r="P63" s="35" t="s">
        <v>93</v>
      </c>
      <c r="Q63" s="35" t="s">
        <v>94</v>
      </c>
      <c r="R63" s="103">
        <v>149.86</v>
      </c>
      <c r="S63" s="0" t="s">
        <v>300</v>
      </c>
      <c r="T63" s="0" t="s">
        <v>785</v>
      </c>
    </row>
    <row r="64" spans="1:20" ht="67.5" customHeight="1" x14ac:dyDescent="0.2">
      <c r="A64" s="103" t="s">
        <v>303</v>
      </c>
      <c r="B64" s="103" t="s">
        <v>304</v>
      </c>
      <c r="C64" s="104">
        <f>HYPERLINK("http://atberg.aha.ru/dnv/npk2027-1-09.jpg")</f>
        <v/>
      </c>
      <c r="D64" s="105"/>
      <c r="E64" s="103" t="s">
        <v>305</v>
      </c>
      <c r="F64" s="106" t="s">
        <v>306</v>
      </c>
      <c r="G64" s="103" t="s">
        <v>70</v>
      </c>
      <c r="H64" s="107"/>
      <c r="I64" s="108"/>
      <c r="J64" s="109" t="s">
        <v>86</v>
      </c>
      <c r="K64" s="109" t="s">
        <v>90</v>
      </c>
      <c r="L64" s="109" t="s">
        <v>800</v>
      </c>
      <c r="M64" s="103" t="s">
        <v>91</v>
      </c>
      <c r="N64" s="34" t="s">
        <v>92</v>
      </c>
      <c r="O64" s="103"/>
      <c r="P64" s="35" t="s">
        <v>93</v>
      </c>
      <c r="Q64" s="35" t="s">
        <v>94</v>
      </c>
      <c r="R64" s="103">
        <v>149.86</v>
      </c>
      <c r="S64" s="0" t="s">
        <v>304</v>
      </c>
      <c r="T64" s="0" t="s">
        <v>785</v>
      </c>
    </row>
    <row r="65" spans="1:20" ht="67.5" customHeight="1" x14ac:dyDescent="0.2">
      <c r="A65" s="103" t="s">
        <v>307</v>
      </c>
      <c r="B65" s="103" t="s">
        <v>308</v>
      </c>
      <c r="C65" s="104">
        <f>HYPERLINK("http://atberg.aha.ru/dnv/npk2027-1-10.jpg")</f>
        <v/>
      </c>
      <c r="D65" s="105"/>
      <c r="E65" s="103" t="s">
        <v>309</v>
      </c>
      <c r="F65" s="106" t="s">
        <v>310</v>
      </c>
      <c r="G65" s="103" t="s">
        <v>70</v>
      </c>
      <c r="H65" s="107"/>
      <c r="I65" s="108"/>
      <c r="J65" s="109" t="s">
        <v>86</v>
      </c>
      <c r="K65" s="109" t="s">
        <v>90</v>
      </c>
      <c r="L65" s="109" t="s">
        <v>800</v>
      </c>
      <c r="M65" s="103" t="s">
        <v>91</v>
      </c>
      <c r="N65" s="34" t="s">
        <v>92</v>
      </c>
      <c r="O65" s="103"/>
      <c r="P65" s="35" t="s">
        <v>93</v>
      </c>
      <c r="Q65" s="35" t="s">
        <v>94</v>
      </c>
      <c r="R65" s="103">
        <v>149.86</v>
      </c>
      <c r="S65" s="0" t="s">
        <v>308</v>
      </c>
      <c r="T65" s="0" t="s">
        <v>785</v>
      </c>
    </row>
    <row r="66" spans="1:20" ht="67.5" customHeight="1" x14ac:dyDescent="0.2">
      <c r="A66" s="103" t="s">
        <v>311</v>
      </c>
      <c r="B66" s="103" t="s">
        <v>312</v>
      </c>
      <c r="C66" s="104">
        <f>HYPERLINK("http://atberg.aha.ru/dnv/npk2027-1-59.jpg")</f>
        <v/>
      </c>
      <c r="D66" s="105"/>
      <c r="E66" s="103" t="s">
        <v>313</v>
      </c>
      <c r="F66" s="106" t="s">
        <v>314</v>
      </c>
      <c r="G66" s="103" t="s">
        <v>70</v>
      </c>
      <c r="H66" s="107"/>
      <c r="I66" s="108"/>
      <c r="J66" s="109" t="s">
        <v>86</v>
      </c>
      <c r="K66" s="109" t="s">
        <v>90</v>
      </c>
      <c r="L66" s="109" t="s">
        <v>800</v>
      </c>
      <c r="M66" s="103" t="s">
        <v>91</v>
      </c>
      <c r="N66" s="34" t="s">
        <v>92</v>
      </c>
      <c r="O66" s="103"/>
      <c r="P66" s="35" t="s">
        <v>93</v>
      </c>
      <c r="Q66" s="35" t="s">
        <v>94</v>
      </c>
      <c r="R66" s="103">
        <v>149.86</v>
      </c>
      <c r="S66" s="0" t="s">
        <v>312</v>
      </c>
      <c r="T66" s="0" t="s">
        <v>785</v>
      </c>
    </row>
    <row r="67" spans="1:20" ht="67.5" customHeight="1" x14ac:dyDescent="0.2">
      <c r="A67" s="103" t="s">
        <v>315</v>
      </c>
      <c r="B67" s="103" t="s">
        <v>316</v>
      </c>
      <c r="C67" s="104">
        <f>HYPERLINK("http://atberg.aha.ru/dnv/npk2027-1-60.jpg")</f>
        <v/>
      </c>
      <c r="D67" s="105"/>
      <c r="E67" s="103" t="s">
        <v>317</v>
      </c>
      <c r="F67" s="106" t="s">
        <v>318</v>
      </c>
      <c r="G67" s="103" t="s">
        <v>70</v>
      </c>
      <c r="H67" s="107"/>
      <c r="I67" s="108"/>
      <c r="J67" s="109" t="s">
        <v>86</v>
      </c>
      <c r="K67" s="109" t="s">
        <v>90</v>
      </c>
      <c r="L67" s="109" t="s">
        <v>800</v>
      </c>
      <c r="M67" s="103" t="s">
        <v>91</v>
      </c>
      <c r="N67" s="34" t="s">
        <v>92</v>
      </c>
      <c r="O67" s="103"/>
      <c r="P67" s="35" t="s">
        <v>93</v>
      </c>
      <c r="Q67" s="35" t="s">
        <v>94</v>
      </c>
      <c r="R67" s="103">
        <v>149.86</v>
      </c>
      <c r="S67" s="0" t="s">
        <v>316</v>
      </c>
      <c r="T67" s="0" t="s">
        <v>785</v>
      </c>
    </row>
    <row r="68" spans="1:20" ht="67.5" customHeight="1" x14ac:dyDescent="0.2">
      <c r="A68" s="103" t="s">
        <v>319</v>
      </c>
      <c r="B68" s="103" t="s">
        <v>320</v>
      </c>
      <c r="C68" s="104">
        <f>HYPERLINK("http://atberg.aha.ru/dnv/npk2027-1-61.jpg")</f>
        <v/>
      </c>
      <c r="D68" s="105"/>
      <c r="E68" s="103" t="s">
        <v>321</v>
      </c>
      <c r="F68" s="106" t="s">
        <v>322</v>
      </c>
      <c r="G68" s="103" t="s">
        <v>70</v>
      </c>
      <c r="H68" s="107"/>
      <c r="I68" s="108"/>
      <c r="J68" s="109" t="s">
        <v>86</v>
      </c>
      <c r="K68" s="109" t="s">
        <v>90</v>
      </c>
      <c r="L68" s="109" t="s">
        <v>800</v>
      </c>
      <c r="M68" s="103" t="s">
        <v>91</v>
      </c>
      <c r="N68" s="34" t="s">
        <v>92</v>
      </c>
      <c r="O68" s="103"/>
      <c r="P68" s="35" t="s">
        <v>93</v>
      </c>
      <c r="Q68" s="35" t="s">
        <v>94</v>
      </c>
      <c r="R68" s="103">
        <v>149.86</v>
      </c>
      <c r="S68" s="0" t="s">
        <v>320</v>
      </c>
      <c r="T68" s="0" t="s">
        <v>785</v>
      </c>
    </row>
    <row r="69" spans="1:20" ht="67.5" customHeight="1" x14ac:dyDescent="0.25">
      <c r="A69" s="103" t="s">
        <v>323</v>
      </c>
      <c r="B69" s="103" t="s">
        <v>324</v>
      </c>
      <c r="C69" s="104">
        <f>HYPERLINK("http://atberg.aha.ru/dnv/npk2027-1-62.jpg")</f>
        <v/>
      </c>
      <c r="D69" s="105"/>
      <c r="E69" s="103" t="s">
        <v>325</v>
      </c>
      <c r="F69" s="106" t="s">
        <v>326</v>
      </c>
      <c r="G69" s="103" t="s">
        <v>70</v>
      </c>
      <c r="H69" s="107"/>
      <c r="I69" s="108"/>
      <c r="J69" s="109" t="s">
        <v>86</v>
      </c>
      <c r="K69" s="109" t="s">
        <v>90</v>
      </c>
      <c r="L69" s="109" t="s">
        <v>800</v>
      </c>
      <c r="M69" s="103" t="s">
        <v>91</v>
      </c>
      <c r="N69" s="34" t="s">
        <v>92</v>
      </c>
      <c r="O69" s="103"/>
      <c r="P69" s="35" t="s">
        <v>93</v>
      </c>
      <c r="Q69" s="35" t="s">
        <v>94</v>
      </c>
      <c r="R69" s="103">
        <v>149.86</v>
      </c>
      <c r="S69" s="0" t="s">
        <v>324</v>
      </c>
      <c r="T69" s="0" t="s">
        <v>785</v>
      </c>
    </row>
    <row r="70" spans="1:20" ht="33.75" customHeight="1" x14ac:dyDescent="0.2">
      <c r="A70" s="103" t="s">
        <v>327</v>
      </c>
      <c r="B70" s="103" t="s">
        <v>328</v>
      </c>
      <c r="C70" s="104">
        <f>HYPERLINK("http://atberg.aha.ru/dnv/npk2027-2-04.jpg")</f>
        <v/>
      </c>
      <c r="D70" s="105"/>
      <c r="E70" s="103" t="s">
        <v>329</v>
      </c>
      <c r="F70" s="106" t="s">
        <v>75</v>
      </c>
      <c r="G70" s="103" t="s">
        <v>70</v>
      </c>
      <c r="H70" s="107"/>
      <c r="I70" s="108"/>
      <c r="J70" s="109" t="s">
        <v>72</v>
      </c>
      <c r="K70" s="109" t="s">
        <v>330</v>
      </c>
      <c r="L70" s="109" t="s">
        <v>95</v>
      </c>
      <c r="M70" s="103" t="s">
        <v>331</v>
      </c>
      <c r="N70" s="34" t="s">
        <v>332</v>
      </c>
      <c r="O70" s="103"/>
      <c r="P70" s="35" t="s">
        <v>333</v>
      </c>
      <c r="Q70" s="35" t="s">
        <v>94</v>
      </c>
      <c r="R70" s="103">
        <v>69.17</v>
      </c>
      <c r="S70" s="0" t="s">
        <v>328</v>
      </c>
      <c r="T70" s="0" t="s">
        <v>773</v>
      </c>
    </row>
    <row r="71" spans="1:20" ht="33.75" customHeight="1" x14ac:dyDescent="0.2">
      <c r="A71" s="103" t="s">
        <v>336</v>
      </c>
      <c r="B71" s="103" t="s">
        <v>337</v>
      </c>
      <c r="C71" s="104">
        <f>HYPERLINK("http://atberg.aha.ru/dnv/npk2027-2-05.jpg")</f>
        <v/>
      </c>
      <c r="D71" s="105"/>
      <c r="E71" s="103" t="s">
        <v>338</v>
      </c>
      <c r="F71" s="106" t="s">
        <v>339</v>
      </c>
      <c r="G71" s="103" t="s">
        <v>70</v>
      </c>
      <c r="H71" s="107"/>
      <c r="I71" s="108"/>
      <c r="J71" s="109" t="s">
        <v>72</v>
      </c>
      <c r="K71" s="109" t="s">
        <v>330</v>
      </c>
      <c r="L71" s="109" t="s">
        <v>95</v>
      </c>
      <c r="M71" s="103" t="s">
        <v>331</v>
      </c>
      <c r="N71" s="34" t="s">
        <v>332</v>
      </c>
      <c r="O71" s="103"/>
      <c r="P71" s="35" t="s">
        <v>333</v>
      </c>
      <c r="Q71" s="35" t="s">
        <v>94</v>
      </c>
      <c r="R71" s="103">
        <v>69.17</v>
      </c>
      <c r="S71" s="0" t="s">
        <v>337</v>
      </c>
      <c r="T71" s="0" t="s">
        <v>773</v>
      </c>
    </row>
    <row r="72" spans="1:20" ht="33.75" customHeight="1" x14ac:dyDescent="0.2">
      <c r="A72" s="103" t="s">
        <v>340</v>
      </c>
      <c r="B72" s="103" t="s">
        <v>341</v>
      </c>
      <c r="C72" s="104">
        <f>HYPERLINK("http://atberg.aha.ru/dnv/npk2027-2-06.jpg")</f>
        <v/>
      </c>
      <c r="D72" s="105"/>
      <c r="E72" s="103" t="s">
        <v>342</v>
      </c>
      <c r="F72" s="106" t="s">
        <v>343</v>
      </c>
      <c r="G72" s="103" t="s">
        <v>70</v>
      </c>
      <c r="H72" s="107"/>
      <c r="I72" s="108"/>
      <c r="J72" s="109" t="s">
        <v>72</v>
      </c>
      <c r="K72" s="109" t="s">
        <v>330</v>
      </c>
      <c r="L72" s="109" t="s">
        <v>95</v>
      </c>
      <c r="M72" s="103" t="s">
        <v>331</v>
      </c>
      <c r="N72" s="34" t="s">
        <v>332</v>
      </c>
      <c r="O72" s="103"/>
      <c r="P72" s="35" t="s">
        <v>333</v>
      </c>
      <c r="Q72" s="35" t="s">
        <v>94</v>
      </c>
      <c r="R72" s="103">
        <v>69.17</v>
      </c>
      <c r="S72" s="0" t="s">
        <v>341</v>
      </c>
      <c r="T72" s="0" t="s">
        <v>773</v>
      </c>
    </row>
    <row r="73" spans="1:20" ht="33.75" customHeight="1" x14ac:dyDescent="0.25">
      <c r="A73" s="103" t="s">
        <v>344</v>
      </c>
      <c r="B73" s="103" t="s">
        <v>345</v>
      </c>
      <c r="C73" s="104">
        <f>HYPERLINK("http://atberg.aha.ru/dnv/npk2027-2-10.jpg")</f>
        <v/>
      </c>
      <c r="D73" s="105"/>
      <c r="E73" s="103" t="s">
        <v>346</v>
      </c>
      <c r="F73" s="106" t="s">
        <v>310</v>
      </c>
      <c r="G73" s="103" t="s">
        <v>70</v>
      </c>
      <c r="H73" s="107"/>
      <c r="I73" s="108"/>
      <c r="J73" s="109" t="s">
        <v>72</v>
      </c>
      <c r="K73" s="109" t="s">
        <v>330</v>
      </c>
      <c r="L73" s="109" t="s">
        <v>95</v>
      </c>
      <c r="M73" s="103" t="s">
        <v>331</v>
      </c>
      <c r="N73" s="34" t="s">
        <v>332</v>
      </c>
      <c r="O73" s="103"/>
      <c r="P73" s="35" t="s">
        <v>333</v>
      </c>
      <c r="Q73" s="35" t="s">
        <v>94</v>
      </c>
      <c r="R73" s="103">
        <v>69.17</v>
      </c>
      <c r="S73" s="0" t="s">
        <v>345</v>
      </c>
      <c r="T73" s="0" t="s">
        <v>773</v>
      </c>
    </row>
    <row r="74" spans="1:20" ht="33.75" customHeight="1" x14ac:dyDescent="0.2">
      <c r="A74" s="103" t="s">
        <v>347</v>
      </c>
      <c r="B74" s="103" t="s">
        <v>348</v>
      </c>
      <c r="C74" s="104">
        <f>HYPERLINK("http://atberg.aha.ru/dnv/npk2027-3-01.jpg")</f>
        <v/>
      </c>
      <c r="D74" s="105"/>
      <c r="E74" s="103" t="s">
        <v>349</v>
      </c>
      <c r="F74" s="106" t="s">
        <v>100</v>
      </c>
      <c r="G74" s="103" t="s">
        <v>70</v>
      </c>
      <c r="H74" s="107"/>
      <c r="I74" s="108"/>
      <c r="J74" s="109" t="s">
        <v>86</v>
      </c>
      <c r="K74" s="109" t="s">
        <v>350</v>
      </c>
      <c r="L74" s="109" t="s">
        <v>334</v>
      </c>
      <c r="M74" s="103" t="s">
        <v>91</v>
      </c>
      <c r="N74" s="34" t="s">
        <v>351</v>
      </c>
      <c r="O74" s="103"/>
      <c r="P74" s="35" t="s">
        <v>333</v>
      </c>
      <c r="Q74" s="35" t="s">
        <v>94</v>
      </c>
      <c r="R74" s="103">
        <v>53.8</v>
      </c>
      <c r="S74" s="0" t="s">
        <v>348</v>
      </c>
      <c r="T74" s="0" t="s">
        <v>743</v>
      </c>
    </row>
    <row r="75" spans="1:20" ht="33.75" customHeight="1" x14ac:dyDescent="0.2">
      <c r="A75" s="103" t="s">
        <v>354</v>
      </c>
      <c r="B75" s="103" t="s">
        <v>355</v>
      </c>
      <c r="C75" s="104">
        <f>HYPERLINK("http://atberg.aha.ru/dnv/npk2027-3-02.jpg")</f>
        <v/>
      </c>
      <c r="D75" s="105"/>
      <c r="E75" s="103" t="s">
        <v>356</v>
      </c>
      <c r="F75" s="106" t="s">
        <v>357</v>
      </c>
      <c r="G75" s="103" t="s">
        <v>70</v>
      </c>
      <c r="H75" s="107"/>
      <c r="I75" s="108"/>
      <c r="J75" s="109" t="s">
        <v>86</v>
      </c>
      <c r="K75" s="109" t="s">
        <v>350</v>
      </c>
      <c r="L75" s="109" t="s">
        <v>334</v>
      </c>
      <c r="M75" s="103" t="s">
        <v>91</v>
      </c>
      <c r="N75" s="34" t="s">
        <v>351</v>
      </c>
      <c r="O75" s="103"/>
      <c r="P75" s="35" t="s">
        <v>333</v>
      </c>
      <c r="Q75" s="35" t="s">
        <v>94</v>
      </c>
      <c r="R75" s="103">
        <v>53.8</v>
      </c>
      <c r="S75" s="0" t="s">
        <v>355</v>
      </c>
      <c r="T75" s="0" t="s">
        <v>743</v>
      </c>
    </row>
    <row r="76" spans="1:20" ht="33.75" customHeight="1" x14ac:dyDescent="0.2">
      <c r="A76" s="103" t="s">
        <v>358</v>
      </c>
      <c r="B76" s="103" t="s">
        <v>359</v>
      </c>
      <c r="C76" s="104">
        <f>HYPERLINK("http://atberg.aha.ru/dnv/npk2027-3-03.jpg")</f>
        <v/>
      </c>
      <c r="D76" s="105"/>
      <c r="E76" s="103" t="s">
        <v>360</v>
      </c>
      <c r="F76" s="106" t="s">
        <v>361</v>
      </c>
      <c r="G76" s="103" t="s">
        <v>70</v>
      </c>
      <c r="H76" s="107"/>
      <c r="I76" s="108"/>
      <c r="J76" s="109" t="s">
        <v>86</v>
      </c>
      <c r="K76" s="109" t="s">
        <v>350</v>
      </c>
      <c r="L76" s="109" t="s">
        <v>334</v>
      </c>
      <c r="M76" s="103" t="s">
        <v>91</v>
      </c>
      <c r="N76" s="34" t="s">
        <v>351</v>
      </c>
      <c r="O76" s="103"/>
      <c r="P76" s="35" t="s">
        <v>333</v>
      </c>
      <c r="Q76" s="35" t="s">
        <v>94</v>
      </c>
      <c r="R76" s="103">
        <v>53.8</v>
      </c>
      <c r="S76" s="0" t="s">
        <v>359</v>
      </c>
      <c r="T76" s="0" t="s">
        <v>743</v>
      </c>
    </row>
    <row r="77" spans="1:20" ht="33.75" customHeight="1" x14ac:dyDescent="0.2">
      <c r="A77" s="103" t="s">
        <v>362</v>
      </c>
      <c r="B77" s="103" t="s">
        <v>363</v>
      </c>
      <c r="C77" s="104">
        <f>HYPERLINK("http://atberg.aha.ru/dnv/npk2027-3-04.jpg")</f>
        <v/>
      </c>
      <c r="D77" s="105"/>
      <c r="E77" s="103" t="s">
        <v>364</v>
      </c>
      <c r="F77" s="106" t="s">
        <v>365</v>
      </c>
      <c r="G77" s="103" t="s">
        <v>70</v>
      </c>
      <c r="H77" s="107"/>
      <c r="I77" s="108"/>
      <c r="J77" s="109" t="s">
        <v>86</v>
      </c>
      <c r="K77" s="109" t="s">
        <v>350</v>
      </c>
      <c r="L77" s="109" t="s">
        <v>334</v>
      </c>
      <c r="M77" s="103" t="s">
        <v>91</v>
      </c>
      <c r="N77" s="34" t="s">
        <v>351</v>
      </c>
      <c r="O77" s="103"/>
      <c r="P77" s="35" t="s">
        <v>333</v>
      </c>
      <c r="Q77" s="35" t="s">
        <v>94</v>
      </c>
      <c r="R77" s="103">
        <v>53.8</v>
      </c>
      <c r="S77" s="0" t="s">
        <v>363</v>
      </c>
      <c r="T77" s="0" t="s">
        <v>743</v>
      </c>
    </row>
    <row r="78" spans="1:20" ht="33.75" customHeight="1" x14ac:dyDescent="0.2">
      <c r="A78" s="103" t="s">
        <v>366</v>
      </c>
      <c r="B78" s="103" t="s">
        <v>367</v>
      </c>
      <c r="C78" s="104">
        <f>HYPERLINK("http://atberg.aha.ru/dnv/npk2027-3-05.jpg")</f>
        <v/>
      </c>
      <c r="D78" s="105"/>
      <c r="E78" s="103" t="s">
        <v>368</v>
      </c>
      <c r="F78" s="106" t="s">
        <v>369</v>
      </c>
      <c r="G78" s="103" t="s">
        <v>70</v>
      </c>
      <c r="H78" s="107"/>
      <c r="I78" s="108"/>
      <c r="J78" s="109" t="s">
        <v>86</v>
      </c>
      <c r="K78" s="109" t="s">
        <v>350</v>
      </c>
      <c r="L78" s="109" t="s">
        <v>334</v>
      </c>
      <c r="M78" s="103" t="s">
        <v>91</v>
      </c>
      <c r="N78" s="34" t="s">
        <v>351</v>
      </c>
      <c r="O78" s="103"/>
      <c r="P78" s="35" t="s">
        <v>333</v>
      </c>
      <c r="Q78" s="35" t="s">
        <v>94</v>
      </c>
      <c r="R78" s="103">
        <v>53.8</v>
      </c>
      <c r="S78" s="0" t="s">
        <v>367</v>
      </c>
      <c r="T78" s="0" t="s">
        <v>743</v>
      </c>
    </row>
    <row r="79" spans="1:20" ht="33.75" customHeight="1" x14ac:dyDescent="0.2">
      <c r="A79" s="103" t="s">
        <v>370</v>
      </c>
      <c r="B79" s="103" t="s">
        <v>371</v>
      </c>
      <c r="C79" s="104">
        <f>HYPERLINK("http://atberg.aha.ru/dnv/npk2027-3-06.jpg")</f>
        <v/>
      </c>
      <c r="D79" s="105"/>
      <c r="E79" s="103" t="s">
        <v>372</v>
      </c>
      <c r="F79" s="106" t="s">
        <v>373</v>
      </c>
      <c r="G79" s="103" t="s">
        <v>70</v>
      </c>
      <c r="H79" s="107"/>
      <c r="I79" s="108"/>
      <c r="J79" s="109" t="s">
        <v>86</v>
      </c>
      <c r="K79" s="109" t="s">
        <v>350</v>
      </c>
      <c r="L79" s="109" t="s">
        <v>334</v>
      </c>
      <c r="M79" s="103" t="s">
        <v>91</v>
      </c>
      <c r="N79" s="34" t="s">
        <v>351</v>
      </c>
      <c r="O79" s="103"/>
      <c r="P79" s="35" t="s">
        <v>333</v>
      </c>
      <c r="Q79" s="35" t="s">
        <v>94</v>
      </c>
      <c r="R79" s="103">
        <v>53.8</v>
      </c>
      <c r="S79" s="0" t="s">
        <v>371</v>
      </c>
      <c r="T79" s="0" t="s">
        <v>743</v>
      </c>
    </row>
    <row r="80" spans="1:20" ht="33.75" customHeight="1" x14ac:dyDescent="0.2">
      <c r="A80" s="103" t="s">
        <v>374</v>
      </c>
      <c r="B80" s="103" t="s">
        <v>375</v>
      </c>
      <c r="C80" s="104">
        <f>HYPERLINK("http://atberg.aha.ru/dnv/npk2027-3-08.jpg")</f>
        <v/>
      </c>
      <c r="D80" s="105"/>
      <c r="E80" s="103" t="s">
        <v>376</v>
      </c>
      <c r="F80" s="106" t="s">
        <v>377</v>
      </c>
      <c r="G80" s="103" t="s">
        <v>70</v>
      </c>
      <c r="H80" s="107"/>
      <c r="I80" s="108"/>
      <c r="J80" s="109" t="s">
        <v>86</v>
      </c>
      <c r="K80" s="109" t="s">
        <v>350</v>
      </c>
      <c r="L80" s="109" t="s">
        <v>334</v>
      </c>
      <c r="M80" s="103" t="s">
        <v>91</v>
      </c>
      <c r="N80" s="34" t="s">
        <v>351</v>
      </c>
      <c r="O80" s="103"/>
      <c r="P80" s="35" t="s">
        <v>333</v>
      </c>
      <c r="Q80" s="35" t="s">
        <v>94</v>
      </c>
      <c r="R80" s="103">
        <v>53.8</v>
      </c>
      <c r="S80" s="0" t="s">
        <v>375</v>
      </c>
      <c r="T80" s="0" t="s">
        <v>743</v>
      </c>
    </row>
    <row r="81" spans="1:20" ht="33.75" customHeight="1" x14ac:dyDescent="0.2">
      <c r="A81" s="103" t="s">
        <v>378</v>
      </c>
      <c r="B81" s="103" t="s">
        <v>379</v>
      </c>
      <c r="C81" s="104">
        <f>HYPERLINK("http://atberg.aha.ru/dnv/npk2027-3-09.jpg")</f>
        <v/>
      </c>
      <c r="D81" s="105"/>
      <c r="E81" s="103" t="s">
        <v>380</v>
      </c>
      <c r="F81" s="106" t="s">
        <v>381</v>
      </c>
      <c r="G81" s="103" t="s">
        <v>70</v>
      </c>
      <c r="H81" s="107"/>
      <c r="I81" s="108"/>
      <c r="J81" s="109" t="s">
        <v>86</v>
      </c>
      <c r="K81" s="109" t="s">
        <v>350</v>
      </c>
      <c r="L81" s="109" t="s">
        <v>334</v>
      </c>
      <c r="M81" s="103" t="s">
        <v>91</v>
      </c>
      <c r="N81" s="34" t="s">
        <v>351</v>
      </c>
      <c r="O81" s="103"/>
      <c r="P81" s="35" t="s">
        <v>333</v>
      </c>
      <c r="Q81" s="35" t="s">
        <v>94</v>
      </c>
      <c r="R81" s="103">
        <v>53.8</v>
      </c>
      <c r="S81" s="0" t="s">
        <v>379</v>
      </c>
      <c r="T81" s="0" t="s">
        <v>743</v>
      </c>
    </row>
    <row r="82" spans="1:20" ht="33.75" customHeight="1" x14ac:dyDescent="0.2">
      <c r="A82" s="103" t="s">
        <v>382</v>
      </c>
      <c r="B82" s="103" t="s">
        <v>383</v>
      </c>
      <c r="C82" s="104">
        <f>HYPERLINK("http://atberg.aha.ru/dnv/npk2027-3-10.jpg")</f>
        <v/>
      </c>
      <c r="D82" s="105"/>
      <c r="E82" s="103" t="s">
        <v>384</v>
      </c>
      <c r="F82" s="106" t="s">
        <v>254</v>
      </c>
      <c r="G82" s="103" t="s">
        <v>70</v>
      </c>
      <c r="H82" s="107"/>
      <c r="I82" s="108"/>
      <c r="J82" s="109" t="s">
        <v>86</v>
      </c>
      <c r="K82" s="109" t="s">
        <v>350</v>
      </c>
      <c r="L82" s="109" t="s">
        <v>334</v>
      </c>
      <c r="M82" s="103" t="s">
        <v>91</v>
      </c>
      <c r="N82" s="34" t="s">
        <v>351</v>
      </c>
      <c r="O82" s="103"/>
      <c r="P82" s="35" t="s">
        <v>333</v>
      </c>
      <c r="Q82" s="35" t="s">
        <v>94</v>
      </c>
      <c r="R82" s="103">
        <v>53.8</v>
      </c>
      <c r="S82" s="0" t="s">
        <v>383</v>
      </c>
      <c r="T82" s="0" t="s">
        <v>743</v>
      </c>
    </row>
    <row r="83" spans="1:20" ht="33.75" customHeight="1" x14ac:dyDescent="0.2">
      <c r="A83" s="103" t="s">
        <v>385</v>
      </c>
      <c r="B83" s="103" t="s">
        <v>386</v>
      </c>
      <c r="C83" s="104">
        <f>HYPERLINK("http://atberg.aha.ru/dnv/npk2027-3-11.jpg")</f>
        <v/>
      </c>
      <c r="D83" s="105"/>
      <c r="E83" s="103" t="s">
        <v>387</v>
      </c>
      <c r="F83" s="106" t="s">
        <v>388</v>
      </c>
      <c r="G83" s="103" t="s">
        <v>70</v>
      </c>
      <c r="H83" s="107"/>
      <c r="I83" s="108"/>
      <c r="J83" s="109" t="s">
        <v>86</v>
      </c>
      <c r="K83" s="109" t="s">
        <v>350</v>
      </c>
      <c r="L83" s="109" t="s">
        <v>334</v>
      </c>
      <c r="M83" s="103" t="s">
        <v>91</v>
      </c>
      <c r="N83" s="34" t="s">
        <v>351</v>
      </c>
      <c r="O83" s="103"/>
      <c r="P83" s="35" t="s">
        <v>333</v>
      </c>
      <c r="Q83" s="35" t="s">
        <v>94</v>
      </c>
      <c r="R83" s="103">
        <v>53.8</v>
      </c>
      <c r="S83" s="0" t="s">
        <v>386</v>
      </c>
      <c r="T83" s="0" t="s">
        <v>743</v>
      </c>
    </row>
    <row r="84" spans="1:20" ht="33.75" customHeight="1" x14ac:dyDescent="0.2">
      <c r="A84" s="103" t="s">
        <v>389</v>
      </c>
      <c r="B84" s="103" t="s">
        <v>390</v>
      </c>
      <c r="C84" s="104">
        <f>HYPERLINK("http://atberg.aha.ru/dnv/npk2027-3-12.jpg")</f>
        <v/>
      </c>
      <c r="D84" s="105"/>
      <c r="E84" s="103" t="s">
        <v>391</v>
      </c>
      <c r="F84" s="106" t="s">
        <v>392</v>
      </c>
      <c r="G84" s="103" t="s">
        <v>70</v>
      </c>
      <c r="H84" s="107"/>
      <c r="I84" s="108"/>
      <c r="J84" s="109" t="s">
        <v>86</v>
      </c>
      <c r="K84" s="109" t="s">
        <v>350</v>
      </c>
      <c r="L84" s="109" t="s">
        <v>334</v>
      </c>
      <c r="M84" s="103" t="s">
        <v>91</v>
      </c>
      <c r="N84" s="34" t="s">
        <v>351</v>
      </c>
      <c r="O84" s="103"/>
      <c r="P84" s="35" t="s">
        <v>333</v>
      </c>
      <c r="Q84" s="35" t="s">
        <v>94</v>
      </c>
      <c r="R84" s="103">
        <v>53.8</v>
      </c>
      <c r="S84" s="0" t="s">
        <v>390</v>
      </c>
      <c r="T84" s="0" t="s">
        <v>743</v>
      </c>
    </row>
    <row r="85" spans="1:20" ht="33.75" customHeight="1" x14ac:dyDescent="0.2">
      <c r="A85" s="103" t="s">
        <v>393</v>
      </c>
      <c r="B85" s="103" t="s">
        <v>394</v>
      </c>
      <c r="C85" s="104">
        <f>HYPERLINK("http://atberg.aha.ru/dnv/npk2027-3-13.jpg")</f>
        <v/>
      </c>
      <c r="D85" s="105"/>
      <c r="E85" s="103" t="s">
        <v>395</v>
      </c>
      <c r="F85" s="106" t="s">
        <v>294</v>
      </c>
      <c r="G85" s="103" t="s">
        <v>70</v>
      </c>
      <c r="H85" s="107"/>
      <c r="I85" s="108"/>
      <c r="J85" s="109" t="s">
        <v>86</v>
      </c>
      <c r="K85" s="109" t="s">
        <v>350</v>
      </c>
      <c r="L85" s="109" t="s">
        <v>334</v>
      </c>
      <c r="M85" s="103" t="s">
        <v>91</v>
      </c>
      <c r="N85" s="34" t="s">
        <v>351</v>
      </c>
      <c r="O85" s="103"/>
      <c r="P85" s="35" t="s">
        <v>333</v>
      </c>
      <c r="Q85" s="35" t="s">
        <v>94</v>
      </c>
      <c r="R85" s="103">
        <v>53.8</v>
      </c>
      <c r="S85" s="0" t="s">
        <v>394</v>
      </c>
      <c r="T85" s="0" t="s">
        <v>743</v>
      </c>
    </row>
    <row r="86" spans="1:20" ht="33.75" customHeight="1" x14ac:dyDescent="0.25">
      <c r="A86" s="103" t="s">
        <v>396</v>
      </c>
      <c r="B86" s="103" t="s">
        <v>397</v>
      </c>
      <c r="C86" s="104">
        <f>HYPERLINK("http://atberg.aha.ru/dnv/npk2027-3-14.jpg")</f>
        <v/>
      </c>
      <c r="D86" s="105"/>
      <c r="E86" s="103" t="s">
        <v>398</v>
      </c>
      <c r="F86" s="106" t="s">
        <v>399</v>
      </c>
      <c r="G86" s="103" t="s">
        <v>70</v>
      </c>
      <c r="H86" s="107"/>
      <c r="I86" s="108"/>
      <c r="J86" s="109" t="s">
        <v>86</v>
      </c>
      <c r="K86" s="109" t="s">
        <v>350</v>
      </c>
      <c r="L86" s="109" t="s">
        <v>334</v>
      </c>
      <c r="M86" s="103" t="s">
        <v>91</v>
      </c>
      <c r="N86" s="34" t="s">
        <v>351</v>
      </c>
      <c r="O86" s="103"/>
      <c r="P86" s="35" t="s">
        <v>333</v>
      </c>
      <c r="Q86" s="35" t="s">
        <v>94</v>
      </c>
      <c r="R86" s="103">
        <v>53.8</v>
      </c>
      <c r="S86" s="0" t="s">
        <v>397</v>
      </c>
      <c r="T86" s="0" t="s">
        <v>743</v>
      </c>
    </row>
    <row r="87" spans="1:20" ht="33.75" customHeight="1" x14ac:dyDescent="0.2">
      <c r="A87" s="103" t="s">
        <v>400</v>
      </c>
      <c r="B87" s="103" t="s">
        <v>401</v>
      </c>
      <c r="C87" s="104">
        <f>HYPERLINK("http://atberg.aha.ru/dnv/npk2027-4-01.jpg")</f>
        <v/>
      </c>
      <c r="D87" s="105"/>
      <c r="E87" s="103" t="s">
        <v>402</v>
      </c>
      <c r="F87" s="106" t="s">
        <v>357</v>
      </c>
      <c r="G87" s="103" t="s">
        <v>70</v>
      </c>
      <c r="H87" s="107"/>
      <c r="I87" s="108"/>
      <c r="J87" s="109" t="s">
        <v>72</v>
      </c>
      <c r="K87" s="109" t="s">
        <v>403</v>
      </c>
      <c r="L87" s="109" t="s">
        <v>352</v>
      </c>
      <c r="M87" s="103" t="s">
        <v>331</v>
      </c>
      <c r="N87" s="34" t="s">
        <v>404</v>
      </c>
      <c r="O87" s="103"/>
      <c r="P87" s="35" t="s">
        <v>83</v>
      </c>
      <c r="Q87" s="35" t="s">
        <v>94</v>
      </c>
      <c r="R87" s="103">
        <v>89.34</v>
      </c>
      <c r="S87" s="0" t="s">
        <v>401</v>
      </c>
      <c r="T87" s="0" t="s">
        <v>729</v>
      </c>
    </row>
    <row r="88" spans="1:20" ht="33.75" customHeight="1" x14ac:dyDescent="0.2">
      <c r="A88" s="103" t="s">
        <v>407</v>
      </c>
      <c r="B88" s="103" t="s">
        <v>408</v>
      </c>
      <c r="C88" s="104">
        <f>HYPERLINK("http://atberg.aha.ru/dnv/npk2027-4-02.jpg")</f>
        <v/>
      </c>
      <c r="D88" s="105"/>
      <c r="E88" s="103" t="s">
        <v>409</v>
      </c>
      <c r="F88" s="106" t="s">
        <v>361</v>
      </c>
      <c r="G88" s="103" t="s">
        <v>70</v>
      </c>
      <c r="H88" s="107"/>
      <c r="I88" s="108"/>
      <c r="J88" s="109" t="s">
        <v>72</v>
      </c>
      <c r="K88" s="109" t="s">
        <v>403</v>
      </c>
      <c r="L88" s="109" t="s">
        <v>352</v>
      </c>
      <c r="M88" s="103" t="s">
        <v>331</v>
      </c>
      <c r="N88" s="34" t="s">
        <v>404</v>
      </c>
      <c r="O88" s="103"/>
      <c r="P88" s="35" t="s">
        <v>83</v>
      </c>
      <c r="Q88" s="35" t="s">
        <v>94</v>
      </c>
      <c r="R88" s="103">
        <v>89.34</v>
      </c>
      <c r="S88" s="0" t="s">
        <v>408</v>
      </c>
      <c r="T88" s="0" t="s">
        <v>729</v>
      </c>
    </row>
    <row r="89" spans="1:20" ht="33.75" customHeight="1" x14ac:dyDescent="0.2">
      <c r="A89" s="103" t="s">
        <v>410</v>
      </c>
      <c r="B89" s="103" t="s">
        <v>411</v>
      </c>
      <c r="C89" s="104">
        <f>HYPERLINK("http://atberg.aha.ru/dnv/npk2027-4-03.jpg")</f>
        <v/>
      </c>
      <c r="D89" s="105"/>
      <c r="E89" s="103" t="s">
        <v>412</v>
      </c>
      <c r="F89" s="106" t="s">
        <v>413</v>
      </c>
      <c r="G89" s="103" t="s">
        <v>70</v>
      </c>
      <c r="H89" s="107"/>
      <c r="I89" s="108"/>
      <c r="J89" s="109" t="s">
        <v>72</v>
      </c>
      <c r="K89" s="109" t="s">
        <v>403</v>
      </c>
      <c r="L89" s="109" t="s">
        <v>352</v>
      </c>
      <c r="M89" s="103" t="s">
        <v>331</v>
      </c>
      <c r="N89" s="34" t="s">
        <v>404</v>
      </c>
      <c r="O89" s="103"/>
      <c r="P89" s="35" t="s">
        <v>83</v>
      </c>
      <c r="Q89" s="35" t="s">
        <v>94</v>
      </c>
      <c r="R89" s="103">
        <v>89.34</v>
      </c>
      <c r="S89" s="0" t="s">
        <v>411</v>
      </c>
      <c r="T89" s="0" t="s">
        <v>729</v>
      </c>
    </row>
    <row r="90" spans="1:20" ht="33.75" customHeight="1" x14ac:dyDescent="0.2">
      <c r="A90" s="103" t="s">
        <v>414</v>
      </c>
      <c r="B90" s="103" t="s">
        <v>415</v>
      </c>
      <c r="C90" s="104">
        <f>HYPERLINK("http://atberg.aha.ru/dnv/npk2027-4-04.jpg")</f>
        <v/>
      </c>
      <c r="D90" s="105"/>
      <c r="E90" s="103" t="s">
        <v>416</v>
      </c>
      <c r="F90" s="106" t="s">
        <v>174</v>
      </c>
      <c r="G90" s="103" t="s">
        <v>70</v>
      </c>
      <c r="H90" s="107"/>
      <c r="I90" s="108"/>
      <c r="J90" s="109" t="s">
        <v>72</v>
      </c>
      <c r="K90" s="109" t="s">
        <v>403</v>
      </c>
      <c r="L90" s="109" t="s">
        <v>352</v>
      </c>
      <c r="M90" s="103" t="s">
        <v>331</v>
      </c>
      <c r="N90" s="34" t="s">
        <v>404</v>
      </c>
      <c r="O90" s="103"/>
      <c r="P90" s="35" t="s">
        <v>83</v>
      </c>
      <c r="Q90" s="35" t="s">
        <v>94</v>
      </c>
      <c r="R90" s="103">
        <v>89.34</v>
      </c>
      <c r="S90" s="0" t="s">
        <v>415</v>
      </c>
      <c r="T90" s="0" t="s">
        <v>729</v>
      </c>
    </row>
    <row r="91" spans="1:20" ht="33.75" customHeight="1" x14ac:dyDescent="0.2">
      <c r="A91" s="103" t="s">
        <v>417</v>
      </c>
      <c r="B91" s="103" t="s">
        <v>418</v>
      </c>
      <c r="C91" s="104">
        <f>HYPERLINK("http://atberg.aha.ru/dnv/npk2027-4-07.jpg")</f>
        <v/>
      </c>
      <c r="D91" s="105"/>
      <c r="E91" s="103" t="s">
        <v>419</v>
      </c>
      <c r="F91" s="106" t="s">
        <v>420</v>
      </c>
      <c r="G91" s="103" t="s">
        <v>70</v>
      </c>
      <c r="H91" s="107"/>
      <c r="I91" s="108"/>
      <c r="J91" s="109" t="s">
        <v>72</v>
      </c>
      <c r="K91" s="109" t="s">
        <v>403</v>
      </c>
      <c r="L91" s="109" t="s">
        <v>352</v>
      </c>
      <c r="M91" s="103" t="s">
        <v>331</v>
      </c>
      <c r="N91" s="34" t="s">
        <v>404</v>
      </c>
      <c r="O91" s="103"/>
      <c r="P91" s="35" t="s">
        <v>83</v>
      </c>
      <c r="Q91" s="35" t="s">
        <v>94</v>
      </c>
      <c r="R91" s="103">
        <v>89.34</v>
      </c>
      <c r="S91" s="0" t="s">
        <v>418</v>
      </c>
      <c r="T91" s="0" t="s">
        <v>729</v>
      </c>
    </row>
    <row r="92" spans="1:20" ht="33.75" customHeight="1" x14ac:dyDescent="0.2">
      <c r="A92" s="103" t="s">
        <v>421</v>
      </c>
      <c r="B92" s="103" t="s">
        <v>422</v>
      </c>
      <c r="C92" s="104">
        <f>HYPERLINK("http://atberg.aha.ru/dnv/npk2027-4-06.jpg")</f>
        <v/>
      </c>
      <c r="D92" s="105"/>
      <c r="E92" s="103" t="s">
        <v>423</v>
      </c>
      <c r="F92" s="106" t="s">
        <v>262</v>
      </c>
      <c r="G92" s="103" t="s">
        <v>70</v>
      </c>
      <c r="H92" s="107"/>
      <c r="I92" s="108"/>
      <c r="J92" s="109" t="s">
        <v>72</v>
      </c>
      <c r="K92" s="109" t="s">
        <v>403</v>
      </c>
      <c r="L92" s="109" t="s">
        <v>352</v>
      </c>
      <c r="M92" s="103" t="s">
        <v>331</v>
      </c>
      <c r="N92" s="34" t="s">
        <v>404</v>
      </c>
      <c r="O92" s="103"/>
      <c r="P92" s="35" t="s">
        <v>83</v>
      </c>
      <c r="Q92" s="35" t="s">
        <v>94</v>
      </c>
      <c r="R92" s="103">
        <v>89.34</v>
      </c>
      <c r="S92" s="0" t="s">
        <v>422</v>
      </c>
      <c r="T92" s="0" t="s">
        <v>729</v>
      </c>
    </row>
    <row r="93" spans="1:20" ht="33.75" customHeight="1" x14ac:dyDescent="0.2">
      <c r="A93" s="103" t="s">
        <v>424</v>
      </c>
      <c r="B93" s="103" t="s">
        <v>425</v>
      </c>
      <c r="C93" s="104">
        <f>HYPERLINK("http://atberg.aha.ru/dnv/npk2027-4-08.jpg")</f>
        <v/>
      </c>
      <c r="D93" s="105"/>
      <c r="E93" s="103" t="s">
        <v>426</v>
      </c>
      <c r="F93" s="106" t="s">
        <v>427</v>
      </c>
      <c r="G93" s="103" t="s">
        <v>70</v>
      </c>
      <c r="H93" s="107"/>
      <c r="I93" s="108"/>
      <c r="J93" s="109" t="s">
        <v>72</v>
      </c>
      <c r="K93" s="109" t="s">
        <v>403</v>
      </c>
      <c r="L93" s="109" t="s">
        <v>352</v>
      </c>
      <c r="M93" s="103" t="s">
        <v>331</v>
      </c>
      <c r="N93" s="34" t="s">
        <v>404</v>
      </c>
      <c r="O93" s="103"/>
      <c r="P93" s="35" t="s">
        <v>83</v>
      </c>
      <c r="Q93" s="35" t="s">
        <v>94</v>
      </c>
      <c r="R93" s="103">
        <v>89.34</v>
      </c>
      <c r="S93" s="0" t="s">
        <v>425</v>
      </c>
      <c r="T93" s="0" t="s">
        <v>729</v>
      </c>
    </row>
    <row r="94" spans="1:20" ht="33.75" customHeight="1" x14ac:dyDescent="0.25">
      <c r="A94" s="103" t="s">
        <v>428</v>
      </c>
      <c r="B94" s="103" t="s">
        <v>429</v>
      </c>
      <c r="C94" s="104">
        <f>HYPERLINK("http://atberg.aha.ru/dnv/npk2027-4-09.jpg")</f>
        <v/>
      </c>
      <c r="D94" s="105"/>
      <c r="E94" s="103" t="s">
        <v>430</v>
      </c>
      <c r="F94" s="106" t="s">
        <v>431</v>
      </c>
      <c r="G94" s="103" t="s">
        <v>70</v>
      </c>
      <c r="H94" s="107"/>
      <c r="I94" s="108"/>
      <c r="J94" s="109" t="s">
        <v>72</v>
      </c>
      <c r="K94" s="109" t="s">
        <v>403</v>
      </c>
      <c r="L94" s="109" t="s">
        <v>352</v>
      </c>
      <c r="M94" s="103" t="s">
        <v>331</v>
      </c>
      <c r="N94" s="34" t="s">
        <v>404</v>
      </c>
      <c r="O94" s="103"/>
      <c r="P94" s="35" t="s">
        <v>83</v>
      </c>
      <c r="Q94" s="35" t="s">
        <v>94</v>
      </c>
      <c r="R94" s="103">
        <v>89.34</v>
      </c>
      <c r="S94" s="0" t="s">
        <v>429</v>
      </c>
      <c r="T94" s="0" t="s">
        <v>729</v>
      </c>
    </row>
    <row r="95" spans="1:20" ht="33.75" customHeight="1" x14ac:dyDescent="0.2">
      <c r="A95" s="103" t="s">
        <v>432</v>
      </c>
      <c r="B95" s="103" t="s">
        <v>433</v>
      </c>
      <c r="C95" s="104">
        <f>HYPERLINK("http://atberg.aha.ru/dnv/npk2027-5-01.jpg")</f>
        <v/>
      </c>
      <c r="D95" s="105"/>
      <c r="E95" s="103" t="s">
        <v>434</v>
      </c>
      <c r="F95" s="106" t="s">
        <v>435</v>
      </c>
      <c r="G95" s="103" t="s">
        <v>70</v>
      </c>
      <c r="H95" s="107"/>
      <c r="I95" s="108"/>
      <c r="J95" s="109" t="s">
        <v>72</v>
      </c>
      <c r="K95" s="109" t="s">
        <v>403</v>
      </c>
      <c r="L95" s="109" t="s">
        <v>352</v>
      </c>
      <c r="M95" s="103" t="s">
        <v>331</v>
      </c>
      <c r="N95" s="34" t="s">
        <v>436</v>
      </c>
      <c r="O95" s="103"/>
      <c r="P95" s="35" t="s">
        <v>437</v>
      </c>
      <c r="Q95" s="35" t="s">
        <v>94</v>
      </c>
      <c r="R95" s="103">
        <v>125.84</v>
      </c>
      <c r="S95" s="0" t="s">
        <v>433</v>
      </c>
      <c r="T95" s="0" t="s">
        <v>405</v>
      </c>
    </row>
    <row r="96" spans="1:20" ht="33.75" customHeight="1" x14ac:dyDescent="0.2">
      <c r="A96" s="103" t="s">
        <v>440</v>
      </c>
      <c r="B96" s="103" t="s">
        <v>441</v>
      </c>
      <c r="C96" s="104">
        <f>HYPERLINK("http://atberg.aha.ru/dnv/npk2027-5-02.jpg")</f>
        <v/>
      </c>
      <c r="D96" s="105"/>
      <c r="E96" s="103" t="s">
        <v>442</v>
      </c>
      <c r="F96" s="106" t="s">
        <v>115</v>
      </c>
      <c r="G96" s="103" t="s">
        <v>70</v>
      </c>
      <c r="H96" s="107"/>
      <c r="I96" s="108"/>
      <c r="J96" s="109" t="s">
        <v>72</v>
      </c>
      <c r="K96" s="109" t="s">
        <v>403</v>
      </c>
      <c r="L96" s="109" t="s">
        <v>352</v>
      </c>
      <c r="M96" s="103" t="s">
        <v>331</v>
      </c>
      <c r="N96" s="34" t="s">
        <v>436</v>
      </c>
      <c r="O96" s="103"/>
      <c r="P96" s="35" t="s">
        <v>437</v>
      </c>
      <c r="Q96" s="35" t="s">
        <v>94</v>
      </c>
      <c r="R96" s="103">
        <v>125.84</v>
      </c>
      <c r="S96" s="0" t="s">
        <v>441</v>
      </c>
      <c r="T96" s="0" t="s">
        <v>405</v>
      </c>
    </row>
    <row r="97" spans="1:20" ht="33.75" customHeight="1" x14ac:dyDescent="0.2">
      <c r="A97" s="103" t="s">
        <v>443</v>
      </c>
      <c r="B97" s="103" t="s">
        <v>444</v>
      </c>
      <c r="C97" s="104">
        <f>HYPERLINK("http://atberg.aha.ru/dnv/npk2027-5-03.jpg")</f>
        <v/>
      </c>
      <c r="D97" s="105"/>
      <c r="E97" s="103" t="s">
        <v>445</v>
      </c>
      <c r="F97" s="106" t="s">
        <v>365</v>
      </c>
      <c r="G97" s="103" t="s">
        <v>70</v>
      </c>
      <c r="H97" s="107"/>
      <c r="I97" s="108"/>
      <c r="J97" s="109" t="s">
        <v>72</v>
      </c>
      <c r="K97" s="109" t="s">
        <v>403</v>
      </c>
      <c r="L97" s="109" t="s">
        <v>352</v>
      </c>
      <c r="M97" s="103" t="s">
        <v>331</v>
      </c>
      <c r="N97" s="34" t="s">
        <v>436</v>
      </c>
      <c r="O97" s="103"/>
      <c r="P97" s="35" t="s">
        <v>437</v>
      </c>
      <c r="Q97" s="35" t="s">
        <v>94</v>
      </c>
      <c r="R97" s="103">
        <v>125.84</v>
      </c>
      <c r="S97" s="0" t="s">
        <v>444</v>
      </c>
      <c r="T97" s="0" t="s">
        <v>405</v>
      </c>
    </row>
    <row r="98" spans="1:20" ht="33.75" customHeight="1" x14ac:dyDescent="0.2">
      <c r="A98" s="103" t="s">
        <v>446</v>
      </c>
      <c r="B98" s="103" t="s">
        <v>447</v>
      </c>
      <c r="C98" s="104">
        <f>HYPERLINK("http://atberg.aha.ru/dnv/npk2027-5-04.jpg")</f>
        <v/>
      </c>
      <c r="D98" s="105"/>
      <c r="E98" s="103" t="s">
        <v>448</v>
      </c>
      <c r="F98" s="106" t="s">
        <v>75</v>
      </c>
      <c r="G98" s="103" t="s">
        <v>70</v>
      </c>
      <c r="H98" s="107"/>
      <c r="I98" s="108"/>
      <c r="J98" s="109" t="s">
        <v>72</v>
      </c>
      <c r="K98" s="109" t="s">
        <v>403</v>
      </c>
      <c r="L98" s="109" t="s">
        <v>352</v>
      </c>
      <c r="M98" s="103" t="s">
        <v>331</v>
      </c>
      <c r="N98" s="34" t="s">
        <v>436</v>
      </c>
      <c r="O98" s="103"/>
      <c r="P98" s="35" t="s">
        <v>437</v>
      </c>
      <c r="Q98" s="35" t="s">
        <v>94</v>
      </c>
      <c r="R98" s="103">
        <v>125.84</v>
      </c>
      <c r="S98" s="0" t="s">
        <v>447</v>
      </c>
      <c r="T98" s="0" t="s">
        <v>405</v>
      </c>
    </row>
    <row r="99" spans="1:20" ht="33.75" customHeight="1" x14ac:dyDescent="0.2">
      <c r="A99" s="103" t="s">
        <v>449</v>
      </c>
      <c r="B99" s="103" t="s">
        <v>450</v>
      </c>
      <c r="C99" s="104">
        <f>HYPERLINK("http://atberg.aha.ru/dnv/npk2027-5-05.jpg")</f>
        <v/>
      </c>
      <c r="D99" s="105"/>
      <c r="E99" s="103" t="s">
        <v>451</v>
      </c>
      <c r="F99" s="106" t="s">
        <v>294</v>
      </c>
      <c r="G99" s="103" t="s">
        <v>70</v>
      </c>
      <c r="H99" s="107"/>
      <c r="I99" s="108"/>
      <c r="J99" s="109" t="s">
        <v>72</v>
      </c>
      <c r="K99" s="109" t="s">
        <v>403</v>
      </c>
      <c r="L99" s="109" t="s">
        <v>352</v>
      </c>
      <c r="M99" s="103" t="s">
        <v>331</v>
      </c>
      <c r="N99" s="34" t="s">
        <v>436</v>
      </c>
      <c r="O99" s="103"/>
      <c r="P99" s="35" t="s">
        <v>437</v>
      </c>
      <c r="Q99" s="35" t="s">
        <v>94</v>
      </c>
      <c r="R99" s="103">
        <v>125.84</v>
      </c>
      <c r="S99" s="0" t="s">
        <v>450</v>
      </c>
      <c r="T99" s="0" t="s">
        <v>405</v>
      </c>
    </row>
    <row r="100" spans="1:20" ht="33.75" customHeight="1" x14ac:dyDescent="0.25">
      <c r="A100" s="103" t="s">
        <v>452</v>
      </c>
      <c r="B100" s="103" t="s">
        <v>453</v>
      </c>
      <c r="C100" s="104">
        <f>HYPERLINK("http://atberg.aha.ru/dnv/npk2027-5-06.jpg")</f>
        <v/>
      </c>
      <c r="D100" s="105"/>
      <c r="E100" s="103" t="s">
        <v>454</v>
      </c>
      <c r="F100" s="106" t="s">
        <v>455</v>
      </c>
      <c r="G100" s="103" t="s">
        <v>70</v>
      </c>
      <c r="H100" s="107"/>
      <c r="I100" s="108"/>
      <c r="J100" s="109" t="s">
        <v>72</v>
      </c>
      <c r="K100" s="109" t="s">
        <v>403</v>
      </c>
      <c r="L100" s="109" t="s">
        <v>352</v>
      </c>
      <c r="M100" s="103" t="s">
        <v>331</v>
      </c>
      <c r="N100" s="34" t="s">
        <v>436</v>
      </c>
      <c r="O100" s="103"/>
      <c r="P100" s="35" t="s">
        <v>437</v>
      </c>
      <c r="Q100" s="35" t="s">
        <v>94</v>
      </c>
      <c r="R100" s="103">
        <v>125.84</v>
      </c>
      <c r="S100" s="0" t="s">
        <v>453</v>
      </c>
      <c r="T100" s="0" t="s">
        <v>405</v>
      </c>
    </row>
    <row r="101" spans="1:20" ht="67.5" customHeight="1" x14ac:dyDescent="0.2">
      <c r="A101" s="103" t="s">
        <v>456</v>
      </c>
      <c r="B101" s="103" t="s">
        <v>457</v>
      </c>
      <c r="C101" s="104">
        <f>HYPERLINK("http://atberg.aha.ru/dnv/npk2027-6-02.jpg")</f>
        <v/>
      </c>
      <c r="D101" s="105"/>
      <c r="E101" s="103" t="s">
        <v>458</v>
      </c>
      <c r="F101" s="106" t="s">
        <v>459</v>
      </c>
      <c r="G101" s="103" t="s">
        <v>70</v>
      </c>
      <c r="H101" s="107"/>
      <c r="I101" s="108"/>
      <c r="J101" s="109" t="s">
        <v>460</v>
      </c>
      <c r="K101" s="109" t="s">
        <v>461</v>
      </c>
      <c r="L101" s="109" t="s">
        <v>438</v>
      </c>
      <c r="M101" s="103" t="s">
        <v>331</v>
      </c>
      <c r="N101" s="34" t="s">
        <v>462</v>
      </c>
      <c r="O101" s="103"/>
      <c r="P101" s="35" t="s">
        <v>463</v>
      </c>
      <c r="Q101" s="35" t="s">
        <v>94</v>
      </c>
      <c r="R101" s="103">
        <v>249.76</v>
      </c>
      <c r="S101" s="0" t="s">
        <v>457</v>
      </c>
      <c r="T101" s="0" t="s">
        <v>716</v>
      </c>
    </row>
    <row r="102" spans="1:20" ht="67.5" customHeight="1" x14ac:dyDescent="0.2">
      <c r="A102" s="103" t="s">
        <v>466</v>
      </c>
      <c r="B102" s="103" t="s">
        <v>467</v>
      </c>
      <c r="C102" s="104">
        <f>HYPERLINK("http://atberg.aha.ru/dnv/npk2027-6-04.jpg")</f>
        <v/>
      </c>
      <c r="D102" s="105"/>
      <c r="E102" s="103" t="s">
        <v>468</v>
      </c>
      <c r="F102" s="106" t="s">
        <v>399</v>
      </c>
      <c r="G102" s="103" t="s">
        <v>70</v>
      </c>
      <c r="H102" s="107"/>
      <c r="I102" s="108"/>
      <c r="J102" s="109" t="s">
        <v>460</v>
      </c>
      <c r="K102" s="109" t="s">
        <v>461</v>
      </c>
      <c r="L102" s="109" t="s">
        <v>438</v>
      </c>
      <c r="M102" s="103" t="s">
        <v>331</v>
      </c>
      <c r="N102" s="34" t="s">
        <v>462</v>
      </c>
      <c r="O102" s="103"/>
      <c r="P102" s="35" t="s">
        <v>463</v>
      </c>
      <c r="Q102" s="35" t="s">
        <v>94</v>
      </c>
      <c r="R102" s="103">
        <v>249.76</v>
      </c>
      <c r="S102" s="0" t="s">
        <v>467</v>
      </c>
      <c r="T102" s="0" t="s">
        <v>716</v>
      </c>
    </row>
    <row r="103" spans="1:20" ht="67.5" customHeight="1" x14ac:dyDescent="0.25">
      <c r="A103" s="103" t="s">
        <v>469</v>
      </c>
      <c r="B103" s="103" t="s">
        <v>470</v>
      </c>
      <c r="C103" s="104">
        <f>HYPERLINK("http://atberg.aha.ru/dnv/npk2027-6-07.jpg")</f>
        <v/>
      </c>
      <c r="D103" s="105"/>
      <c r="E103" s="103" t="s">
        <v>471</v>
      </c>
      <c r="F103" s="106" t="s">
        <v>314</v>
      </c>
      <c r="G103" s="103" t="s">
        <v>70</v>
      </c>
      <c r="H103" s="107"/>
      <c r="I103" s="108"/>
      <c r="J103" s="109" t="s">
        <v>460</v>
      </c>
      <c r="K103" s="109" t="s">
        <v>461</v>
      </c>
      <c r="L103" s="109" t="s">
        <v>438</v>
      </c>
      <c r="M103" s="103" t="s">
        <v>331</v>
      </c>
      <c r="N103" s="34" t="s">
        <v>462</v>
      </c>
      <c r="O103" s="103"/>
      <c r="P103" s="35" t="s">
        <v>463</v>
      </c>
      <c r="Q103" s="35" t="s">
        <v>94</v>
      </c>
      <c r="R103" s="103">
        <v>249.76</v>
      </c>
      <c r="S103" s="0" t="s">
        <v>470</v>
      </c>
      <c r="T103" s="0" t="s">
        <v>716</v>
      </c>
    </row>
    <row r="104" spans="1:20" ht="90" customHeight="1" x14ac:dyDescent="0.2">
      <c r="A104" s="103" t="s">
        <v>472</v>
      </c>
      <c r="B104" s="103" t="s">
        <v>473</v>
      </c>
      <c r="C104" s="104">
        <f>HYPERLINK("http://atberg.aha.ru/dnv/npk2027-7-01.jpg")</f>
        <v/>
      </c>
      <c r="D104" s="105"/>
      <c r="E104" s="103" t="s">
        <v>474</v>
      </c>
      <c r="F104" s="106" t="s">
        <v>475</v>
      </c>
      <c r="G104" s="103" t="s">
        <v>70</v>
      </c>
      <c r="H104" s="107"/>
      <c r="I104" s="108"/>
      <c r="J104" s="109" t="s">
        <v>460</v>
      </c>
      <c r="K104" s="109" t="s">
        <v>77</v>
      </c>
      <c r="L104" s="109" t="s">
        <v>464</v>
      </c>
      <c r="M104" s="103" t="s">
        <v>78</v>
      </c>
      <c r="N104" s="34" t="s">
        <v>476</v>
      </c>
      <c r="O104" s="103"/>
      <c r="P104" s="35" t="s">
        <v>477</v>
      </c>
      <c r="Q104" s="35" t="s">
        <v>94</v>
      </c>
      <c r="R104" s="103">
        <v>206.54</v>
      </c>
      <c r="S104" s="0" t="s">
        <v>473</v>
      </c>
      <c r="T104" s="0" t="s">
        <v>692</v>
      </c>
    </row>
    <row r="105" spans="1:20" ht="90" customHeight="1" x14ac:dyDescent="0.2">
      <c r="A105" s="103" t="s">
        <v>480</v>
      </c>
      <c r="B105" s="103" t="s">
        <v>481</v>
      </c>
      <c r="C105" s="104">
        <f>HYPERLINK("http://atberg.aha.ru/dnv/npk2027-7-02.jpg")</f>
        <v/>
      </c>
      <c r="D105" s="105"/>
      <c r="E105" s="103" t="s">
        <v>482</v>
      </c>
      <c r="F105" s="106" t="s">
        <v>483</v>
      </c>
      <c r="G105" s="103" t="s">
        <v>70</v>
      </c>
      <c r="H105" s="107"/>
      <c r="I105" s="108"/>
      <c r="J105" s="109" t="s">
        <v>460</v>
      </c>
      <c r="K105" s="109" t="s">
        <v>77</v>
      </c>
      <c r="L105" s="109" t="s">
        <v>464</v>
      </c>
      <c r="M105" s="103" t="s">
        <v>78</v>
      </c>
      <c r="N105" s="34" t="s">
        <v>476</v>
      </c>
      <c r="O105" s="103"/>
      <c r="P105" s="35" t="s">
        <v>477</v>
      </c>
      <c r="Q105" s="35" t="s">
        <v>94</v>
      </c>
      <c r="R105" s="103">
        <v>206.54</v>
      </c>
      <c r="S105" s="0" t="s">
        <v>481</v>
      </c>
      <c r="T105" s="0" t="s">
        <v>692</v>
      </c>
    </row>
    <row r="106" spans="1:20" ht="90" customHeight="1" x14ac:dyDescent="0.2">
      <c r="A106" s="103" t="s">
        <v>484</v>
      </c>
      <c r="B106" s="103" t="s">
        <v>485</v>
      </c>
      <c r="C106" s="104">
        <f>HYPERLINK("http://atberg.aha.ru/dnv/npk2027-7-03.jpg")</f>
        <v/>
      </c>
      <c r="D106" s="105"/>
      <c r="E106" s="103" t="s">
        <v>486</v>
      </c>
      <c r="F106" s="106" t="s">
        <v>487</v>
      </c>
      <c r="G106" s="103" t="s">
        <v>70</v>
      </c>
      <c r="H106" s="107"/>
      <c r="I106" s="108"/>
      <c r="J106" s="109" t="s">
        <v>460</v>
      </c>
      <c r="K106" s="109" t="s">
        <v>77</v>
      </c>
      <c r="L106" s="109" t="s">
        <v>464</v>
      </c>
      <c r="M106" s="103" t="s">
        <v>78</v>
      </c>
      <c r="N106" s="34" t="s">
        <v>476</v>
      </c>
      <c r="O106" s="103"/>
      <c r="P106" s="35" t="s">
        <v>477</v>
      </c>
      <c r="Q106" s="35" t="s">
        <v>94</v>
      </c>
      <c r="R106" s="103">
        <v>206.54</v>
      </c>
      <c r="S106" s="0" t="s">
        <v>485</v>
      </c>
      <c r="T106" s="0" t="s">
        <v>692</v>
      </c>
    </row>
    <row r="107" spans="1:20" ht="90" customHeight="1" x14ac:dyDescent="0.25">
      <c r="A107" s="103" t="s">
        <v>488</v>
      </c>
      <c r="B107" s="103" t="s">
        <v>489</v>
      </c>
      <c r="C107" s="104">
        <f>HYPERLINK("http://atberg.aha.ru/dnv/npk2027-7-04.jpg")</f>
        <v/>
      </c>
      <c r="D107" s="105"/>
      <c r="E107" s="103" t="s">
        <v>490</v>
      </c>
      <c r="F107" s="106" t="s">
        <v>491</v>
      </c>
      <c r="G107" s="103" t="s">
        <v>70</v>
      </c>
      <c r="H107" s="107"/>
      <c r="I107" s="108"/>
      <c r="J107" s="109" t="s">
        <v>460</v>
      </c>
      <c r="K107" s="109" t="s">
        <v>77</v>
      </c>
      <c r="L107" s="109" t="s">
        <v>464</v>
      </c>
      <c r="M107" s="103" t="s">
        <v>78</v>
      </c>
      <c r="N107" s="34" t="s">
        <v>476</v>
      </c>
      <c r="O107" s="103"/>
      <c r="P107" s="35" t="s">
        <v>477</v>
      </c>
      <c r="Q107" s="35" t="s">
        <v>94</v>
      </c>
      <c r="R107" s="103">
        <v>206.54</v>
      </c>
      <c r="S107" s="0" t="s">
        <v>489</v>
      </c>
      <c r="T107" s="0" t="s">
        <v>692</v>
      </c>
    </row>
    <row r="108" spans="1:20" ht="45" customHeight="1" x14ac:dyDescent="0.2">
      <c r="A108" s="103" t="s">
        <v>492</v>
      </c>
      <c r="B108" s="103" t="s">
        <v>493</v>
      </c>
      <c r="C108" s="104">
        <f>HYPERLINK("http://atberg.aha.ru/dnv/npk2027-8-01.jpg")</f>
        <v/>
      </c>
      <c r="D108" s="105"/>
      <c r="E108" s="103" t="s">
        <v>494</v>
      </c>
      <c r="F108" s="106" t="s">
        <v>495</v>
      </c>
      <c r="G108" s="103" t="s">
        <v>70</v>
      </c>
      <c r="H108" s="107"/>
      <c r="I108" s="108"/>
      <c r="J108" s="109" t="s">
        <v>460</v>
      </c>
      <c r="K108" s="109" t="s">
        <v>77</v>
      </c>
      <c r="L108" s="109" t="s">
        <v>464</v>
      </c>
      <c r="M108" s="103" t="s">
        <v>85</v>
      </c>
      <c r="N108" s="34" t="s">
        <v>476</v>
      </c>
      <c r="O108" s="103"/>
      <c r="P108" s="35" t="s">
        <v>496</v>
      </c>
      <c r="Q108" s="35" t="s">
        <v>94</v>
      </c>
      <c r="R108" s="103">
        <v>128.72</v>
      </c>
      <c r="S108" s="0" t="s">
        <v>493</v>
      </c>
      <c r="T108" s="0" t="s">
        <v>478</v>
      </c>
    </row>
    <row r="109" spans="1:20" ht="45" customHeight="1" x14ac:dyDescent="0.2">
      <c r="A109" s="103" t="s">
        <v>499</v>
      </c>
      <c r="B109" s="103" t="s">
        <v>500</v>
      </c>
      <c r="C109" s="104">
        <f>HYPERLINK("http://atberg.aha.ru/dnv/npk2027-8-02.jpg")</f>
        <v/>
      </c>
      <c r="D109" s="105"/>
      <c r="E109" s="103" t="s">
        <v>501</v>
      </c>
      <c r="F109" s="106" t="s">
        <v>502</v>
      </c>
      <c r="G109" s="103" t="s">
        <v>70</v>
      </c>
      <c r="H109" s="107"/>
      <c r="I109" s="108"/>
      <c r="J109" s="109" t="s">
        <v>460</v>
      </c>
      <c r="K109" s="109" t="s">
        <v>77</v>
      </c>
      <c r="L109" s="109" t="s">
        <v>464</v>
      </c>
      <c r="M109" s="103" t="s">
        <v>85</v>
      </c>
      <c r="N109" s="34" t="s">
        <v>476</v>
      </c>
      <c r="O109" s="103"/>
      <c r="P109" s="35" t="s">
        <v>496</v>
      </c>
      <c r="Q109" s="35" t="s">
        <v>94</v>
      </c>
      <c r="R109" s="103">
        <v>128.72</v>
      </c>
      <c r="S109" s="0" t="s">
        <v>500</v>
      </c>
      <c r="T109" s="0" t="s">
        <v>478</v>
      </c>
    </row>
    <row r="110" spans="1:20" ht="45" customHeight="1" x14ac:dyDescent="0.2">
      <c r="A110" s="103" t="s">
        <v>503</v>
      </c>
      <c r="B110" s="103" t="s">
        <v>504</v>
      </c>
      <c r="C110" s="104">
        <f>HYPERLINK("http://atberg.aha.ru/dnv/npk2027-8-03.jpg")</f>
        <v/>
      </c>
      <c r="D110" s="105"/>
      <c r="E110" s="103" t="s">
        <v>505</v>
      </c>
      <c r="F110" s="106" t="s">
        <v>506</v>
      </c>
      <c r="G110" s="103" t="s">
        <v>70</v>
      </c>
      <c r="H110" s="107"/>
      <c r="I110" s="108"/>
      <c r="J110" s="109" t="s">
        <v>460</v>
      </c>
      <c r="K110" s="109" t="s">
        <v>77</v>
      </c>
      <c r="L110" s="109" t="s">
        <v>464</v>
      </c>
      <c r="M110" s="103" t="s">
        <v>85</v>
      </c>
      <c r="N110" s="34" t="s">
        <v>476</v>
      </c>
      <c r="O110" s="103"/>
      <c r="P110" s="35" t="s">
        <v>496</v>
      </c>
      <c r="Q110" s="35" t="s">
        <v>94</v>
      </c>
      <c r="R110" s="103">
        <v>128.72</v>
      </c>
      <c r="S110" s="0" t="s">
        <v>504</v>
      </c>
      <c r="T110" s="0" t="s">
        <v>478</v>
      </c>
    </row>
    <row r="111" spans="1:20" ht="45" customHeight="1" x14ac:dyDescent="0.2">
      <c r="A111" s="103" t="s">
        <v>507</v>
      </c>
      <c r="B111" s="103" t="s">
        <v>508</v>
      </c>
      <c r="C111" s="104">
        <f>HYPERLINK("http://atberg.aha.ru/dnv/npk2027-8-04.jpg")</f>
        <v/>
      </c>
      <c r="D111" s="105"/>
      <c r="E111" s="103" t="s">
        <v>509</v>
      </c>
      <c r="F111" s="106" t="s">
        <v>510</v>
      </c>
      <c r="G111" s="103" t="s">
        <v>70</v>
      </c>
      <c r="H111" s="107"/>
      <c r="I111" s="108"/>
      <c r="J111" s="109" t="s">
        <v>460</v>
      </c>
      <c r="K111" s="109" t="s">
        <v>77</v>
      </c>
      <c r="L111" s="109" t="s">
        <v>464</v>
      </c>
      <c r="M111" s="103" t="s">
        <v>85</v>
      </c>
      <c r="N111" s="34" t="s">
        <v>476</v>
      </c>
      <c r="O111" s="103"/>
      <c r="P111" s="35" t="s">
        <v>496</v>
      </c>
      <c r="Q111" s="35" t="s">
        <v>94</v>
      </c>
      <c r="R111" s="103">
        <v>128.72</v>
      </c>
      <c r="S111" s="0" t="s">
        <v>508</v>
      </c>
      <c r="T111" s="0" t="s">
        <v>478</v>
      </c>
    </row>
    <row r="112" spans="1:20" ht="45" customHeight="1" x14ac:dyDescent="0.2">
      <c r="A112" s="103" t="s">
        <v>511</v>
      </c>
      <c r="B112" s="103" t="s">
        <v>512</v>
      </c>
      <c r="C112" s="104">
        <f>HYPERLINK("http://atberg.aha.ru/dnv/npk2027-8-05.jpg")</f>
        <v/>
      </c>
      <c r="D112" s="105"/>
      <c r="E112" s="103" t="s">
        <v>513</v>
      </c>
      <c r="F112" s="106" t="s">
        <v>514</v>
      </c>
      <c r="G112" s="103" t="s">
        <v>70</v>
      </c>
      <c r="H112" s="107"/>
      <c r="I112" s="108"/>
      <c r="J112" s="109" t="s">
        <v>460</v>
      </c>
      <c r="K112" s="109" t="s">
        <v>77</v>
      </c>
      <c r="L112" s="109" t="s">
        <v>464</v>
      </c>
      <c r="M112" s="103" t="s">
        <v>85</v>
      </c>
      <c r="N112" s="34" t="s">
        <v>476</v>
      </c>
      <c r="O112" s="103"/>
      <c r="P112" s="35" t="s">
        <v>496</v>
      </c>
      <c r="Q112" s="35" t="s">
        <v>94</v>
      </c>
      <c r="R112" s="103">
        <v>128.72</v>
      </c>
      <c r="S112" s="0" t="s">
        <v>512</v>
      </c>
      <c r="T112" s="0" t="s">
        <v>478</v>
      </c>
    </row>
    <row r="113" spans="1:20" ht="45" customHeight="1" x14ac:dyDescent="0.2">
      <c r="A113" s="103" t="s">
        <v>515</v>
      </c>
      <c r="B113" s="103" t="s">
        <v>516</v>
      </c>
      <c r="C113" s="104">
        <f>HYPERLINK("http://atberg.aha.ru/dnv/npk2027-8-06.jpg")</f>
        <v/>
      </c>
      <c r="D113" s="105"/>
      <c r="E113" s="103" t="s">
        <v>517</v>
      </c>
      <c r="F113" s="106" t="s">
        <v>518</v>
      </c>
      <c r="G113" s="103" t="s">
        <v>70</v>
      </c>
      <c r="H113" s="107"/>
      <c r="I113" s="108"/>
      <c r="J113" s="109" t="s">
        <v>460</v>
      </c>
      <c r="K113" s="109" t="s">
        <v>77</v>
      </c>
      <c r="L113" s="109" t="s">
        <v>464</v>
      </c>
      <c r="M113" s="103" t="s">
        <v>85</v>
      </c>
      <c r="N113" s="34" t="s">
        <v>476</v>
      </c>
      <c r="O113" s="103"/>
      <c r="P113" s="35" t="s">
        <v>496</v>
      </c>
      <c r="Q113" s="35" t="s">
        <v>94</v>
      </c>
      <c r="R113" s="103">
        <v>128.72</v>
      </c>
      <c r="S113" s="0" t="s">
        <v>516</v>
      </c>
      <c r="T113" s="0" t="s">
        <v>478</v>
      </c>
    </row>
    <row r="114" spans="1:20" ht="45" customHeight="1" x14ac:dyDescent="0.2">
      <c r="A114" s="103" t="s">
        <v>519</v>
      </c>
      <c r="B114" s="103" t="s">
        <v>520</v>
      </c>
      <c r="C114" s="104">
        <f>HYPERLINK("http://atberg.aha.ru/dnv/npk2027-8-07.jpg")</f>
        <v/>
      </c>
      <c r="D114" s="105"/>
      <c r="E114" s="103" t="s">
        <v>521</v>
      </c>
      <c r="F114" s="106" t="s">
        <v>522</v>
      </c>
      <c r="G114" s="103" t="s">
        <v>70</v>
      </c>
      <c r="H114" s="107"/>
      <c r="I114" s="108"/>
      <c r="J114" s="109" t="s">
        <v>460</v>
      </c>
      <c r="K114" s="109" t="s">
        <v>77</v>
      </c>
      <c r="L114" s="109" t="s">
        <v>464</v>
      </c>
      <c r="M114" s="103" t="s">
        <v>85</v>
      </c>
      <c r="N114" s="34" t="s">
        <v>476</v>
      </c>
      <c r="O114" s="103"/>
      <c r="P114" s="35" t="s">
        <v>496</v>
      </c>
      <c r="Q114" s="35" t="s">
        <v>94</v>
      </c>
      <c r="R114" s="103">
        <v>128.72</v>
      </c>
      <c r="S114" s="0" t="s">
        <v>520</v>
      </c>
      <c r="T114" s="0" t="s">
        <v>478</v>
      </c>
    </row>
    <row r="115" spans="1:20" ht="45" customHeight="1" x14ac:dyDescent="0.2">
      <c r="A115" s="103" t="s">
        <v>523</v>
      </c>
      <c r="B115" s="103" t="s">
        <v>524</v>
      </c>
      <c r="C115" s="104">
        <f>HYPERLINK("http://atberg.aha.ru/dnv/npk2027-8-08.jpg")</f>
        <v/>
      </c>
      <c r="D115" s="105"/>
      <c r="E115" s="103" t="s">
        <v>525</v>
      </c>
      <c r="F115" s="106" t="s">
        <v>127</v>
      </c>
      <c r="G115" s="103" t="s">
        <v>70</v>
      </c>
      <c r="H115" s="107"/>
      <c r="I115" s="108"/>
      <c r="J115" s="109" t="s">
        <v>460</v>
      </c>
      <c r="K115" s="109" t="s">
        <v>77</v>
      </c>
      <c r="L115" s="109" t="s">
        <v>464</v>
      </c>
      <c r="M115" s="103" t="s">
        <v>85</v>
      </c>
      <c r="N115" s="34" t="s">
        <v>476</v>
      </c>
      <c r="O115" s="103"/>
      <c r="P115" s="35" t="s">
        <v>496</v>
      </c>
      <c r="Q115" s="35" t="s">
        <v>94</v>
      </c>
      <c r="R115" s="103">
        <v>128.72</v>
      </c>
      <c r="S115" s="0" t="s">
        <v>524</v>
      </c>
      <c r="T115" s="0" t="s">
        <v>478</v>
      </c>
    </row>
    <row r="116" spans="1:20" ht="78.75" customHeight="1" x14ac:dyDescent="0.2">
      <c r="A116" s="103" t="s">
        <v>526</v>
      </c>
      <c r="B116" s="103" t="s">
        <v>527</v>
      </c>
      <c r="C116" s="104">
        <f>HYPERLINK("http://atberg.aha.ru/dnv/npk2027-8-09.jpg")</f>
        <v/>
      </c>
      <c r="D116" s="105"/>
      <c r="E116" s="103" t="s">
        <v>528</v>
      </c>
      <c r="F116" s="106" t="s">
        <v>529</v>
      </c>
      <c r="G116" s="103" t="s">
        <v>70</v>
      </c>
      <c r="H116" s="107"/>
      <c r="I116" s="108"/>
      <c r="J116" s="109" t="s">
        <v>460</v>
      </c>
      <c r="K116" s="109" t="s">
        <v>77</v>
      </c>
      <c r="L116" s="109" t="s">
        <v>464</v>
      </c>
      <c r="M116" s="103" t="s">
        <v>530</v>
      </c>
      <c r="N116" s="34" t="s">
        <v>476</v>
      </c>
      <c r="O116" s="103" t="s">
        <v>531</v>
      </c>
      <c r="P116" s="35" t="s">
        <v>532</v>
      </c>
      <c r="Q116" s="35" t="s">
        <v>94</v>
      </c>
      <c r="R116" s="103">
        <v>128.72</v>
      </c>
      <c r="S116" s="0" t="s">
        <v>527</v>
      </c>
      <c r="T116" s="0" t="s">
        <v>478</v>
      </c>
    </row>
    <row r="117" spans="1:20" ht="45" customHeight="1" x14ac:dyDescent="0.2">
      <c r="A117" s="103" t="s">
        <v>533</v>
      </c>
      <c r="B117" s="103" t="s">
        <v>534</v>
      </c>
      <c r="C117" s="104">
        <f>HYPERLINK("http://atberg.aha.ru/dnv/npk2027-8-10.jpg")</f>
        <v/>
      </c>
      <c r="D117" s="105"/>
      <c r="E117" s="103" t="s">
        <v>535</v>
      </c>
      <c r="F117" s="106" t="s">
        <v>536</v>
      </c>
      <c r="G117" s="103" t="s">
        <v>70</v>
      </c>
      <c r="H117" s="107"/>
      <c r="I117" s="108"/>
      <c r="J117" s="109" t="s">
        <v>460</v>
      </c>
      <c r="K117" s="109" t="s">
        <v>77</v>
      </c>
      <c r="L117" s="109" t="s">
        <v>464</v>
      </c>
      <c r="M117" s="103" t="s">
        <v>85</v>
      </c>
      <c r="N117" s="34" t="s">
        <v>476</v>
      </c>
      <c r="O117" s="103"/>
      <c r="P117" s="35" t="s">
        <v>496</v>
      </c>
      <c r="Q117" s="35" t="s">
        <v>94</v>
      </c>
      <c r="R117" s="103">
        <v>128.72</v>
      </c>
      <c r="S117" s="0" t="s">
        <v>534</v>
      </c>
      <c r="T117" s="0" t="s">
        <v>478</v>
      </c>
    </row>
    <row r="118" spans="1:20" ht="45" customHeight="1" x14ac:dyDescent="0.2">
      <c r="A118" s="103" t="s">
        <v>537</v>
      </c>
      <c r="B118" s="103" t="s">
        <v>538</v>
      </c>
      <c r="C118" s="104">
        <f>HYPERLINK("http://atberg.aha.ru/dnv/npk2027-8-11.jpg")</f>
        <v/>
      </c>
      <c r="D118" s="105"/>
      <c r="E118" s="103" t="s">
        <v>539</v>
      </c>
      <c r="F118" s="106" t="s">
        <v>540</v>
      </c>
      <c r="G118" s="103" t="s">
        <v>70</v>
      </c>
      <c r="H118" s="107"/>
      <c r="I118" s="108"/>
      <c r="J118" s="109" t="s">
        <v>460</v>
      </c>
      <c r="K118" s="109" t="s">
        <v>77</v>
      </c>
      <c r="L118" s="109" t="s">
        <v>464</v>
      </c>
      <c r="M118" s="103" t="s">
        <v>85</v>
      </c>
      <c r="N118" s="34" t="s">
        <v>476</v>
      </c>
      <c r="O118" s="103"/>
      <c r="P118" s="35" t="s">
        <v>496</v>
      </c>
      <c r="Q118" s="35" t="s">
        <v>94</v>
      </c>
      <c r="R118" s="103">
        <v>128.72</v>
      </c>
      <c r="S118" s="0" t="s">
        <v>538</v>
      </c>
      <c r="T118" s="0" t="s">
        <v>478</v>
      </c>
    </row>
    <row r="119" spans="1:20" ht="45" customHeight="1" x14ac:dyDescent="0.2">
      <c r="A119" s="103" t="s">
        <v>541</v>
      </c>
      <c r="B119" s="103" t="s">
        <v>542</v>
      </c>
      <c r="C119" s="104">
        <f>HYPERLINK("http://atberg.aha.ru/dnv/npk2027-8-12.jpg")</f>
        <v/>
      </c>
      <c r="D119" s="105"/>
      <c r="E119" s="103" t="s">
        <v>543</v>
      </c>
      <c r="F119" s="106" t="s">
        <v>76</v>
      </c>
      <c r="G119" s="103" t="s">
        <v>70</v>
      </c>
      <c r="H119" s="107"/>
      <c r="I119" s="108"/>
      <c r="J119" s="109" t="s">
        <v>460</v>
      </c>
      <c r="K119" s="109" t="s">
        <v>77</v>
      </c>
      <c r="L119" s="109" t="s">
        <v>464</v>
      </c>
      <c r="M119" s="103" t="s">
        <v>85</v>
      </c>
      <c r="N119" s="34" t="s">
        <v>476</v>
      </c>
      <c r="O119" s="103"/>
      <c r="P119" s="35" t="s">
        <v>496</v>
      </c>
      <c r="Q119" s="35" t="s">
        <v>94</v>
      </c>
      <c r="R119" s="103">
        <v>128.72</v>
      </c>
      <c r="S119" s="0" t="s">
        <v>542</v>
      </c>
      <c r="T119" s="0" t="s">
        <v>478</v>
      </c>
    </row>
    <row r="120" spans="1:20" ht="78.75" customHeight="1" x14ac:dyDescent="0.2">
      <c r="A120" s="103" t="s">
        <v>544</v>
      </c>
      <c r="B120" s="103" t="s">
        <v>545</v>
      </c>
      <c r="C120" s="104">
        <f>HYPERLINK("http://atberg.aha.ru/dnv/npk2027-8-13.jpg")</f>
        <v/>
      </c>
      <c r="D120" s="105"/>
      <c r="E120" s="103" t="s">
        <v>546</v>
      </c>
      <c r="F120" s="106" t="s">
        <v>194</v>
      </c>
      <c r="G120" s="103" t="s">
        <v>70</v>
      </c>
      <c r="H120" s="107"/>
      <c r="I120" s="108"/>
      <c r="J120" s="109" t="s">
        <v>460</v>
      </c>
      <c r="K120" s="109" t="s">
        <v>77</v>
      </c>
      <c r="L120" s="109" t="s">
        <v>464</v>
      </c>
      <c r="M120" s="103" t="s">
        <v>530</v>
      </c>
      <c r="N120" s="34" t="s">
        <v>476</v>
      </c>
      <c r="O120" s="103" t="s">
        <v>531</v>
      </c>
      <c r="P120" s="35" t="s">
        <v>532</v>
      </c>
      <c r="Q120" s="35" t="s">
        <v>94</v>
      </c>
      <c r="R120" s="103">
        <v>128.72</v>
      </c>
      <c r="S120" s="0" t="s">
        <v>545</v>
      </c>
      <c r="T120" s="0" t="s">
        <v>478</v>
      </c>
    </row>
    <row r="121" spans="1:20" ht="45" customHeight="1" x14ac:dyDescent="0.2">
      <c r="A121" s="103" t="s">
        <v>547</v>
      </c>
      <c r="B121" s="103" t="s">
        <v>548</v>
      </c>
      <c r="C121" s="104">
        <f>HYPERLINK("http://atberg.aha.ru/dnv/npk2027-8-14.jpg")</f>
        <v/>
      </c>
      <c r="D121" s="105"/>
      <c r="E121" s="103" t="s">
        <v>549</v>
      </c>
      <c r="F121" s="106" t="s">
        <v>550</v>
      </c>
      <c r="G121" s="103" t="s">
        <v>70</v>
      </c>
      <c r="H121" s="107"/>
      <c r="I121" s="108"/>
      <c r="J121" s="109" t="s">
        <v>460</v>
      </c>
      <c r="K121" s="109" t="s">
        <v>77</v>
      </c>
      <c r="L121" s="109" t="s">
        <v>464</v>
      </c>
      <c r="M121" s="103" t="s">
        <v>85</v>
      </c>
      <c r="N121" s="34" t="s">
        <v>476</v>
      </c>
      <c r="O121" s="103"/>
      <c r="P121" s="35" t="s">
        <v>496</v>
      </c>
      <c r="Q121" s="35" t="s">
        <v>94</v>
      </c>
      <c r="R121" s="103">
        <v>128.72</v>
      </c>
      <c r="S121" s="0" t="s">
        <v>548</v>
      </c>
      <c r="T121" s="0" t="s">
        <v>478</v>
      </c>
    </row>
    <row r="122" spans="1:20" ht="78.75" customHeight="1" x14ac:dyDescent="0.2">
      <c r="A122" s="103" t="s">
        <v>551</v>
      </c>
      <c r="B122" s="103" t="s">
        <v>552</v>
      </c>
      <c r="C122" s="104">
        <f>HYPERLINK("http://atberg.aha.ru/dnv/npk2027-8-15.jpg")</f>
        <v/>
      </c>
      <c r="D122" s="105"/>
      <c r="E122" s="103" t="s">
        <v>553</v>
      </c>
      <c r="F122" s="106" t="s">
        <v>554</v>
      </c>
      <c r="G122" s="103" t="s">
        <v>70</v>
      </c>
      <c r="H122" s="107"/>
      <c r="I122" s="108"/>
      <c r="J122" s="109" t="s">
        <v>460</v>
      </c>
      <c r="K122" s="109" t="s">
        <v>77</v>
      </c>
      <c r="L122" s="109" t="s">
        <v>464</v>
      </c>
      <c r="M122" s="103" t="s">
        <v>530</v>
      </c>
      <c r="N122" s="34" t="s">
        <v>476</v>
      </c>
      <c r="O122" s="103" t="s">
        <v>531</v>
      </c>
      <c r="P122" s="35" t="s">
        <v>532</v>
      </c>
      <c r="Q122" s="35" t="s">
        <v>94</v>
      </c>
      <c r="R122" s="103">
        <v>128.72</v>
      </c>
      <c r="S122" s="0" t="s">
        <v>552</v>
      </c>
      <c r="T122" s="0" t="s">
        <v>478</v>
      </c>
    </row>
    <row r="123" spans="1:20" ht="45" customHeight="1" x14ac:dyDescent="0.2">
      <c r="A123" s="103" t="s">
        <v>555</v>
      </c>
      <c r="B123" s="103" t="s">
        <v>556</v>
      </c>
      <c r="C123" s="104">
        <f>HYPERLINK("http://atberg.aha.ru/dnv/npk2027-8-16.jpg")</f>
        <v/>
      </c>
      <c r="D123" s="105"/>
      <c r="E123" s="103" t="s">
        <v>557</v>
      </c>
      <c r="F123" s="106" t="s">
        <v>558</v>
      </c>
      <c r="G123" s="103" t="s">
        <v>70</v>
      </c>
      <c r="H123" s="107"/>
      <c r="I123" s="108"/>
      <c r="J123" s="109" t="s">
        <v>460</v>
      </c>
      <c r="K123" s="109" t="s">
        <v>77</v>
      </c>
      <c r="L123" s="109" t="s">
        <v>464</v>
      </c>
      <c r="M123" s="103" t="s">
        <v>85</v>
      </c>
      <c r="N123" s="34" t="s">
        <v>476</v>
      </c>
      <c r="O123" s="103"/>
      <c r="P123" s="35" t="s">
        <v>496</v>
      </c>
      <c r="Q123" s="35" t="s">
        <v>94</v>
      </c>
      <c r="R123" s="103">
        <v>128.72</v>
      </c>
      <c r="S123" s="0" t="s">
        <v>556</v>
      </c>
      <c r="T123" s="0" t="s">
        <v>478</v>
      </c>
    </row>
    <row r="124" spans="1:20" ht="45" customHeight="1" x14ac:dyDescent="0.2">
      <c r="A124" s="103" t="s">
        <v>559</v>
      </c>
      <c r="B124" s="103" t="s">
        <v>560</v>
      </c>
      <c r="C124" s="104">
        <f>HYPERLINK("http://atberg.aha.ru/dnv/npk2027-8-21.jpg")</f>
        <v/>
      </c>
      <c r="D124" s="105"/>
      <c r="E124" s="103" t="s">
        <v>561</v>
      </c>
      <c r="F124" s="106" t="s">
        <v>562</v>
      </c>
      <c r="G124" s="103" t="s">
        <v>70</v>
      </c>
      <c r="H124" s="107"/>
      <c r="I124" s="108"/>
      <c r="J124" s="109" t="s">
        <v>460</v>
      </c>
      <c r="K124" s="109" t="s">
        <v>77</v>
      </c>
      <c r="L124" s="109" t="s">
        <v>464</v>
      </c>
      <c r="M124" s="103" t="s">
        <v>85</v>
      </c>
      <c r="N124" s="34" t="s">
        <v>476</v>
      </c>
      <c r="O124" s="103"/>
      <c r="P124" s="35" t="s">
        <v>496</v>
      </c>
      <c r="Q124" s="35" t="s">
        <v>94</v>
      </c>
      <c r="R124" s="103">
        <v>128.72</v>
      </c>
      <c r="S124" s="0" t="s">
        <v>560</v>
      </c>
      <c r="T124" s="0" t="s">
        <v>478</v>
      </c>
    </row>
    <row r="125" spans="1:20" ht="78.75" customHeight="1" x14ac:dyDescent="0.2">
      <c r="A125" s="103" t="s">
        <v>563</v>
      </c>
      <c r="B125" s="103" t="s">
        <v>564</v>
      </c>
      <c r="C125" s="104">
        <f>HYPERLINK("http://atberg.aha.ru/dnv/npk2027-8-17.jpg")</f>
        <v/>
      </c>
      <c r="D125" s="105"/>
      <c r="E125" s="103" t="s">
        <v>565</v>
      </c>
      <c r="F125" s="106" t="s">
        <v>566</v>
      </c>
      <c r="G125" s="103" t="s">
        <v>70</v>
      </c>
      <c r="H125" s="107"/>
      <c r="I125" s="108"/>
      <c r="J125" s="109" t="s">
        <v>460</v>
      </c>
      <c r="K125" s="109" t="s">
        <v>77</v>
      </c>
      <c r="L125" s="109" t="s">
        <v>464</v>
      </c>
      <c r="M125" s="103" t="s">
        <v>530</v>
      </c>
      <c r="N125" s="34" t="s">
        <v>476</v>
      </c>
      <c r="O125" s="103" t="s">
        <v>531</v>
      </c>
      <c r="P125" s="35" t="s">
        <v>532</v>
      </c>
      <c r="Q125" s="35" t="s">
        <v>94</v>
      </c>
      <c r="R125" s="103">
        <v>128.72</v>
      </c>
      <c r="S125" s="0" t="s">
        <v>564</v>
      </c>
      <c r="T125" s="0" t="s">
        <v>478</v>
      </c>
    </row>
    <row r="126" spans="1:20" ht="45" customHeight="1" x14ac:dyDescent="0.2">
      <c r="A126" s="103" t="s">
        <v>567</v>
      </c>
      <c r="B126" s="103" t="s">
        <v>568</v>
      </c>
      <c r="C126" s="104">
        <f>HYPERLINK("http://atberg.aha.ru/dnv/npk2027-8-19.jpg")</f>
        <v/>
      </c>
      <c r="D126" s="105"/>
      <c r="E126" s="103" t="s">
        <v>569</v>
      </c>
      <c r="F126" s="106" t="s">
        <v>282</v>
      </c>
      <c r="G126" s="103" t="s">
        <v>70</v>
      </c>
      <c r="H126" s="107"/>
      <c r="I126" s="108"/>
      <c r="J126" s="109" t="s">
        <v>460</v>
      </c>
      <c r="K126" s="109" t="s">
        <v>77</v>
      </c>
      <c r="L126" s="109" t="s">
        <v>464</v>
      </c>
      <c r="M126" s="103" t="s">
        <v>85</v>
      </c>
      <c r="N126" s="34" t="s">
        <v>476</v>
      </c>
      <c r="O126" s="103"/>
      <c r="P126" s="35" t="s">
        <v>496</v>
      </c>
      <c r="Q126" s="35" t="s">
        <v>94</v>
      </c>
      <c r="R126" s="103">
        <v>128.72</v>
      </c>
      <c r="S126" s="0" t="s">
        <v>568</v>
      </c>
      <c r="T126" s="0" t="s">
        <v>478</v>
      </c>
    </row>
    <row r="127" spans="1:20" ht="78.75" customHeight="1" x14ac:dyDescent="0.2">
      <c r="A127" s="103" t="s">
        <v>570</v>
      </c>
      <c r="B127" s="103" t="s">
        <v>571</v>
      </c>
      <c r="C127" s="104">
        <f>HYPERLINK("http://atberg.aha.ru/dnv/npk2027-8-20.jpg")</f>
        <v/>
      </c>
      <c r="D127" s="105"/>
      <c r="E127" s="103" t="s">
        <v>572</v>
      </c>
      <c r="F127" s="106" t="s">
        <v>573</v>
      </c>
      <c r="G127" s="103" t="s">
        <v>70</v>
      </c>
      <c r="H127" s="107"/>
      <c r="I127" s="108"/>
      <c r="J127" s="109" t="s">
        <v>460</v>
      </c>
      <c r="K127" s="109" t="s">
        <v>77</v>
      </c>
      <c r="L127" s="109" t="s">
        <v>464</v>
      </c>
      <c r="M127" s="103" t="s">
        <v>530</v>
      </c>
      <c r="N127" s="34" t="s">
        <v>476</v>
      </c>
      <c r="O127" s="103"/>
      <c r="P127" s="35" t="s">
        <v>532</v>
      </c>
      <c r="Q127" s="35" t="s">
        <v>94</v>
      </c>
      <c r="R127" s="103">
        <v>128.72</v>
      </c>
      <c r="S127" s="0" t="s">
        <v>571</v>
      </c>
      <c r="T127" s="0" t="s">
        <v>478</v>
      </c>
    </row>
    <row r="128" spans="1:20" ht="78.75" customHeight="1" x14ac:dyDescent="0.2">
      <c r="A128" s="103" t="s">
        <v>574</v>
      </c>
      <c r="B128" s="103" t="s">
        <v>575</v>
      </c>
      <c r="C128" s="104">
        <f>HYPERLINK("http://atberg.aha.ru/dnv/npk2027-8-22.jpg")</f>
        <v/>
      </c>
      <c r="D128" s="105"/>
      <c r="E128" s="103" t="s">
        <v>576</v>
      </c>
      <c r="F128" s="106" t="s">
        <v>306</v>
      </c>
      <c r="G128" s="103" t="s">
        <v>70</v>
      </c>
      <c r="H128" s="107"/>
      <c r="I128" s="108"/>
      <c r="J128" s="109" t="s">
        <v>460</v>
      </c>
      <c r="K128" s="109" t="s">
        <v>77</v>
      </c>
      <c r="L128" s="109" t="s">
        <v>464</v>
      </c>
      <c r="M128" s="103"/>
      <c r="N128" s="34"/>
      <c r="O128" s="103" t="s">
        <v>531</v>
      </c>
      <c r="P128" s="35" t="s">
        <v>532</v>
      </c>
      <c r="Q128" s="35" t="s">
        <v>94</v>
      </c>
      <c r="R128" s="103">
        <v>128.72</v>
      </c>
      <c r="S128" s="0" t="s">
        <v>575</v>
      </c>
      <c r="T128" s="0" t="s">
        <v>478</v>
      </c>
    </row>
    <row r="129" spans="1:20" ht="45" customHeight="1" x14ac:dyDescent="0.2">
      <c r="A129" s="103" t="s">
        <v>577</v>
      </c>
      <c r="B129" s="103" t="s">
        <v>578</v>
      </c>
      <c r="C129" s="104">
        <f>HYPERLINK("http://atberg.aha.ru/dnv/npk2027-8-23.jpg")</f>
        <v/>
      </c>
      <c r="D129" s="105"/>
      <c r="E129" s="103" t="s">
        <v>579</v>
      </c>
      <c r="F129" s="106" t="s">
        <v>580</v>
      </c>
      <c r="G129" s="103" t="s">
        <v>70</v>
      </c>
      <c r="H129" s="107"/>
      <c r="I129" s="108"/>
      <c r="J129" s="109" t="s">
        <v>460</v>
      </c>
      <c r="K129" s="109" t="s">
        <v>77</v>
      </c>
      <c r="L129" s="109" t="s">
        <v>464</v>
      </c>
      <c r="M129" s="103" t="s">
        <v>85</v>
      </c>
      <c r="N129" s="34" t="s">
        <v>476</v>
      </c>
      <c r="O129" s="103"/>
      <c r="P129" s="35" t="s">
        <v>496</v>
      </c>
      <c r="Q129" s="35" t="s">
        <v>94</v>
      </c>
      <c r="R129" s="103">
        <v>128.72</v>
      </c>
      <c r="S129" s="0" t="s">
        <v>578</v>
      </c>
      <c r="T129" s="0" t="s">
        <v>478</v>
      </c>
    </row>
    <row r="130" spans="1:20" ht="45" customHeight="1" x14ac:dyDescent="0.2">
      <c r="A130" s="103" t="s">
        <v>581</v>
      </c>
      <c r="B130" s="103" t="s">
        <v>582</v>
      </c>
      <c r="C130" s="104">
        <f>HYPERLINK("http://atberg.aha.ru/dnv/npk2027-8-24.jpg")</f>
        <v/>
      </c>
      <c r="D130" s="105"/>
      <c r="E130" s="103" t="s">
        <v>583</v>
      </c>
      <c r="F130" s="106" t="s">
        <v>584</v>
      </c>
      <c r="G130" s="103" t="s">
        <v>70</v>
      </c>
      <c r="H130" s="107"/>
      <c r="I130" s="108"/>
      <c r="J130" s="109" t="s">
        <v>460</v>
      </c>
      <c r="K130" s="109" t="s">
        <v>77</v>
      </c>
      <c r="L130" s="109" t="s">
        <v>464</v>
      </c>
      <c r="M130" s="103" t="s">
        <v>85</v>
      </c>
      <c r="N130" s="34" t="s">
        <v>476</v>
      </c>
      <c r="O130" s="103"/>
      <c r="P130" s="35" t="s">
        <v>496</v>
      </c>
      <c r="Q130" s="35" t="s">
        <v>94</v>
      </c>
      <c r="R130" s="103">
        <v>128.72</v>
      </c>
      <c r="S130" s="0" t="s">
        <v>582</v>
      </c>
      <c r="T130" s="0" t="s">
        <v>478</v>
      </c>
    </row>
    <row r="131" spans="1:20" ht="45" customHeight="1" x14ac:dyDescent="0.2">
      <c r="A131" s="103" t="s">
        <v>585</v>
      </c>
      <c r="B131" s="103" t="s">
        <v>586</v>
      </c>
      <c r="C131" s="104">
        <f>HYPERLINK("http://atberg.aha.ru/dnv/npk2027-8-25.jpg")</f>
        <v/>
      </c>
      <c r="D131" s="105"/>
      <c r="E131" s="103" t="s">
        <v>587</v>
      </c>
      <c r="F131" s="106" t="s">
        <v>588</v>
      </c>
      <c r="G131" s="103" t="s">
        <v>70</v>
      </c>
      <c r="H131" s="107"/>
      <c r="I131" s="108"/>
      <c r="J131" s="109" t="s">
        <v>460</v>
      </c>
      <c r="K131" s="109" t="s">
        <v>77</v>
      </c>
      <c r="L131" s="109" t="s">
        <v>464</v>
      </c>
      <c r="M131" s="103" t="s">
        <v>85</v>
      </c>
      <c r="N131" s="34" t="s">
        <v>476</v>
      </c>
      <c r="O131" s="103"/>
      <c r="P131" s="35" t="s">
        <v>496</v>
      </c>
      <c r="Q131" s="35" t="s">
        <v>94</v>
      </c>
      <c r="R131" s="103">
        <v>128.72</v>
      </c>
      <c r="S131" s="0" t="s">
        <v>586</v>
      </c>
      <c r="T131" s="0" t="s">
        <v>478</v>
      </c>
    </row>
    <row r="132" spans="1:20" ht="45" customHeight="1" x14ac:dyDescent="0.2">
      <c r="A132" s="103" t="s">
        <v>589</v>
      </c>
      <c r="B132" s="103" t="s">
        <v>590</v>
      </c>
      <c r="C132" s="104">
        <f>HYPERLINK("http://atberg.aha.ru/dnv/npk2027-8-26.jpg")</f>
        <v/>
      </c>
      <c r="D132" s="105"/>
      <c r="E132" s="103" t="s">
        <v>591</v>
      </c>
      <c r="F132" s="106" t="s">
        <v>592</v>
      </c>
      <c r="G132" s="103" t="s">
        <v>70</v>
      </c>
      <c r="H132" s="107"/>
      <c r="I132" s="108"/>
      <c r="J132" s="109" t="s">
        <v>460</v>
      </c>
      <c r="K132" s="109" t="s">
        <v>77</v>
      </c>
      <c r="L132" s="109" t="s">
        <v>464</v>
      </c>
      <c r="M132" s="103" t="s">
        <v>85</v>
      </c>
      <c r="N132" s="34" t="s">
        <v>476</v>
      </c>
      <c r="O132" s="103"/>
      <c r="P132" s="35" t="s">
        <v>496</v>
      </c>
      <c r="Q132" s="35" t="s">
        <v>94</v>
      </c>
      <c r="R132" s="103">
        <v>128.72</v>
      </c>
      <c r="S132" s="0" t="s">
        <v>590</v>
      </c>
      <c r="T132" s="0" t="s">
        <v>478</v>
      </c>
    </row>
    <row r="133" spans="1:20" ht="78.75" customHeight="1" x14ac:dyDescent="0.2">
      <c r="A133" s="103" t="s">
        <v>593</v>
      </c>
      <c r="B133" s="103" t="s">
        <v>594</v>
      </c>
      <c r="C133" s="104">
        <f>HYPERLINK("http://atberg.aha.ru/dnv/npk2027-8-27.jpg")</f>
        <v/>
      </c>
      <c r="D133" s="105"/>
      <c r="E133" s="103" t="s">
        <v>595</v>
      </c>
      <c r="F133" s="106" t="s">
        <v>596</v>
      </c>
      <c r="G133" s="103" t="s">
        <v>70</v>
      </c>
      <c r="H133" s="107"/>
      <c r="I133" s="108"/>
      <c r="J133" s="109" t="s">
        <v>460</v>
      </c>
      <c r="K133" s="109" t="s">
        <v>77</v>
      </c>
      <c r="L133" s="109" t="s">
        <v>464</v>
      </c>
      <c r="M133" s="103" t="s">
        <v>530</v>
      </c>
      <c r="N133" s="34" t="s">
        <v>476</v>
      </c>
      <c r="O133" s="103"/>
      <c r="P133" s="35" t="s">
        <v>532</v>
      </c>
      <c r="Q133" s="35" t="s">
        <v>94</v>
      </c>
      <c r="R133" s="103">
        <v>128.72</v>
      </c>
      <c r="S133" s="0" t="s">
        <v>594</v>
      </c>
      <c r="T133" s="0" t="s">
        <v>478</v>
      </c>
    </row>
    <row r="134" spans="1:20" ht="78.75" customHeight="1" x14ac:dyDescent="0.2">
      <c r="A134" s="103" t="s">
        <v>597</v>
      </c>
      <c r="B134" s="103" t="s">
        <v>598</v>
      </c>
      <c r="C134" s="104">
        <f>HYPERLINK("http://atberg.aha.ru/dnv/npk2027-8-28.jpg")</f>
        <v/>
      </c>
      <c r="D134" s="105"/>
      <c r="E134" s="103" t="s">
        <v>599</v>
      </c>
      <c r="F134" s="106" t="s">
        <v>600</v>
      </c>
      <c r="G134" s="103" t="s">
        <v>70</v>
      </c>
      <c r="H134" s="107"/>
      <c r="I134" s="108"/>
      <c r="J134" s="109" t="s">
        <v>460</v>
      </c>
      <c r="K134" s="109" t="s">
        <v>77</v>
      </c>
      <c r="L134" s="109" t="s">
        <v>464</v>
      </c>
      <c r="M134" s="103" t="s">
        <v>530</v>
      </c>
      <c r="N134" s="34" t="s">
        <v>476</v>
      </c>
      <c r="O134" s="103"/>
      <c r="P134" s="35" t="s">
        <v>532</v>
      </c>
      <c r="Q134" s="35" t="s">
        <v>94</v>
      </c>
      <c r="R134" s="103">
        <v>128.72</v>
      </c>
      <c r="S134" s="0" t="s">
        <v>598</v>
      </c>
      <c r="T134" s="0" t="s">
        <v>478</v>
      </c>
    </row>
    <row r="135" spans="1:20" ht="45" customHeight="1" x14ac:dyDescent="0.2">
      <c r="A135" s="103" t="s">
        <v>601</v>
      </c>
      <c r="B135" s="103" t="s">
        <v>602</v>
      </c>
      <c r="C135" s="104">
        <f>HYPERLINK("http://atberg.aha.ru/dnv/npk2027-8-29.jpg")</f>
        <v/>
      </c>
      <c r="D135" s="105"/>
      <c r="E135" s="103" t="s">
        <v>603</v>
      </c>
      <c r="F135" s="106" t="s">
        <v>604</v>
      </c>
      <c r="G135" s="103" t="s">
        <v>70</v>
      </c>
      <c r="H135" s="107"/>
      <c r="I135" s="108"/>
      <c r="J135" s="109" t="s">
        <v>460</v>
      </c>
      <c r="K135" s="109" t="s">
        <v>77</v>
      </c>
      <c r="L135" s="109" t="s">
        <v>464</v>
      </c>
      <c r="M135" s="103" t="s">
        <v>85</v>
      </c>
      <c r="N135" s="34" t="s">
        <v>476</v>
      </c>
      <c r="O135" s="103"/>
      <c r="P135" s="35" t="s">
        <v>496</v>
      </c>
      <c r="Q135" s="35" t="s">
        <v>94</v>
      </c>
      <c r="R135" s="103">
        <v>128.72</v>
      </c>
      <c r="S135" s="0" t="s">
        <v>602</v>
      </c>
      <c r="T135" s="0" t="s">
        <v>478</v>
      </c>
    </row>
    <row r="136" spans="1:20" ht="78.75" customHeight="1" x14ac:dyDescent="0.25">
      <c r="A136" s="103" t="s">
        <v>605</v>
      </c>
      <c r="B136" s="103" t="s">
        <v>606</v>
      </c>
      <c r="C136" s="104">
        <f>HYPERLINK("http://atberg.aha.ru/dnv/npk2027-8-30.jpg")</f>
        <v/>
      </c>
      <c r="D136" s="105"/>
      <c r="E136" s="103" t="s">
        <v>607</v>
      </c>
      <c r="F136" s="106" t="s">
        <v>608</v>
      </c>
      <c r="G136" s="103" t="s">
        <v>70</v>
      </c>
      <c r="H136" s="107"/>
      <c r="I136" s="108"/>
      <c r="J136" s="109" t="s">
        <v>460</v>
      </c>
      <c r="K136" s="109" t="s">
        <v>77</v>
      </c>
      <c r="L136" s="109" t="s">
        <v>464</v>
      </c>
      <c r="M136" s="103" t="s">
        <v>78</v>
      </c>
      <c r="N136" s="34" t="s">
        <v>476</v>
      </c>
      <c r="O136" s="103" t="s">
        <v>531</v>
      </c>
      <c r="P136" s="35" t="s">
        <v>532</v>
      </c>
      <c r="Q136" s="35" t="s">
        <v>94</v>
      </c>
      <c r="R136" s="103">
        <v>128.72</v>
      </c>
      <c r="S136" s="0" t="s">
        <v>606</v>
      </c>
      <c r="T136" s="0" t="s">
        <v>478</v>
      </c>
    </row>
    <row r="137" spans="1:20" ht="78.75" customHeight="1" x14ac:dyDescent="0.2">
      <c r="A137" s="103" t="s">
        <v>609</v>
      </c>
      <c r="B137" s="103" t="s">
        <v>610</v>
      </c>
      <c r="C137" s="104">
        <f>HYPERLINK("http://atberg.aha.ru/dnv/npk2027-9-01.jpg")</f>
        <v/>
      </c>
      <c r="D137" s="105"/>
      <c r="E137" s="103" t="s">
        <v>611</v>
      </c>
      <c r="F137" s="106" t="s">
        <v>612</v>
      </c>
      <c r="G137" s="103" t="s">
        <v>70</v>
      </c>
      <c r="H137" s="107"/>
      <c r="I137" s="108"/>
      <c r="J137" s="109" t="s">
        <v>72</v>
      </c>
      <c r="K137" s="109" t="s">
        <v>613</v>
      </c>
      <c r="L137" s="109" t="s">
        <v>497</v>
      </c>
      <c r="M137" s="103"/>
      <c r="N137" s="34" t="s">
        <v>614</v>
      </c>
      <c r="O137" s="103"/>
      <c r="P137" s="35" t="s">
        <v>532</v>
      </c>
      <c r="Q137" s="35" t="s">
        <v>94</v>
      </c>
      <c r="R137" s="103">
        <v>100.87</v>
      </c>
      <c r="S137" s="0" t="s">
        <v>610</v>
      </c>
      <c r="T137" s="0" t="s">
        <v>675</v>
      </c>
    </row>
    <row r="138" spans="1:20" ht="78.75" customHeight="1" x14ac:dyDescent="0.2">
      <c r="A138" s="103" t="s">
        <v>617</v>
      </c>
      <c r="B138" s="103" t="s">
        <v>618</v>
      </c>
      <c r="C138" s="104">
        <f>HYPERLINK("http://atberg.aha.ru/dnv/npk2027-9-02.jpg")</f>
        <v/>
      </c>
      <c r="D138" s="105"/>
      <c r="E138" s="103" t="s">
        <v>619</v>
      </c>
      <c r="F138" s="106" t="s">
        <v>357</v>
      </c>
      <c r="G138" s="103" t="s">
        <v>70</v>
      </c>
      <c r="H138" s="107"/>
      <c r="I138" s="108"/>
      <c r="J138" s="109" t="s">
        <v>72</v>
      </c>
      <c r="K138" s="109" t="s">
        <v>613</v>
      </c>
      <c r="L138" s="109" t="s">
        <v>497</v>
      </c>
      <c r="M138" s="103"/>
      <c r="N138" s="34" t="s">
        <v>614</v>
      </c>
      <c r="O138" s="103"/>
      <c r="P138" s="35" t="s">
        <v>532</v>
      </c>
      <c r="Q138" s="35" t="s">
        <v>94</v>
      </c>
      <c r="R138" s="103">
        <v>100.87</v>
      </c>
      <c r="S138" s="0" t="s">
        <v>618</v>
      </c>
      <c r="T138" s="0" t="s">
        <v>675</v>
      </c>
    </row>
    <row r="139" spans="1:20" ht="78.75" customHeight="1" x14ac:dyDescent="0.2">
      <c r="A139" s="103" t="s">
        <v>620</v>
      </c>
      <c r="B139" s="103" t="s">
        <v>621</v>
      </c>
      <c r="C139" s="104">
        <f>HYPERLINK("http://atberg.aha.ru/dnv/npk2027-9-03.jpg")</f>
        <v/>
      </c>
      <c r="D139" s="105"/>
      <c r="E139" s="103" t="s">
        <v>622</v>
      </c>
      <c r="F139" s="106" t="s">
        <v>361</v>
      </c>
      <c r="G139" s="103" t="s">
        <v>70</v>
      </c>
      <c r="H139" s="107"/>
      <c r="I139" s="108"/>
      <c r="J139" s="109" t="s">
        <v>72</v>
      </c>
      <c r="K139" s="109" t="s">
        <v>613</v>
      </c>
      <c r="L139" s="109" t="s">
        <v>497</v>
      </c>
      <c r="M139" s="103"/>
      <c r="N139" s="34" t="s">
        <v>614</v>
      </c>
      <c r="O139" s="103"/>
      <c r="P139" s="35" t="s">
        <v>532</v>
      </c>
      <c r="Q139" s="35" t="s">
        <v>94</v>
      </c>
      <c r="R139" s="103">
        <v>100.87</v>
      </c>
      <c r="S139" s="0" t="s">
        <v>621</v>
      </c>
      <c r="T139" s="0" t="s">
        <v>675</v>
      </c>
    </row>
    <row r="140" spans="1:20" ht="78.75" customHeight="1" x14ac:dyDescent="0.2">
      <c r="A140" s="103" t="s">
        <v>623</v>
      </c>
      <c r="B140" s="103" t="s">
        <v>624</v>
      </c>
      <c r="C140" s="104">
        <f>HYPERLINK("http://atberg.aha.ru/dnv/npk2027-9-04.jpg")</f>
        <v/>
      </c>
      <c r="D140" s="105"/>
      <c r="E140" s="103" t="s">
        <v>625</v>
      </c>
      <c r="F140" s="106" t="s">
        <v>626</v>
      </c>
      <c r="G140" s="103" t="s">
        <v>70</v>
      </c>
      <c r="H140" s="107"/>
      <c r="I140" s="108"/>
      <c r="J140" s="109" t="s">
        <v>72</v>
      </c>
      <c r="K140" s="109" t="s">
        <v>613</v>
      </c>
      <c r="L140" s="109" t="s">
        <v>497</v>
      </c>
      <c r="M140" s="103"/>
      <c r="N140" s="34" t="s">
        <v>614</v>
      </c>
      <c r="O140" s="103"/>
      <c r="P140" s="35" t="s">
        <v>532</v>
      </c>
      <c r="Q140" s="35" t="s">
        <v>94</v>
      </c>
      <c r="R140" s="103">
        <v>100.87</v>
      </c>
      <c r="S140" s="0" t="s">
        <v>624</v>
      </c>
      <c r="T140" s="0" t="s">
        <v>675</v>
      </c>
    </row>
    <row r="141" spans="1:20" ht="78.75" customHeight="1" x14ac:dyDescent="0.2">
      <c r="A141" s="103" t="s">
        <v>627</v>
      </c>
      <c r="B141" s="103" t="s">
        <v>628</v>
      </c>
      <c r="C141" s="104">
        <f>HYPERLINK("http://atberg.aha.ru/dnv/npk2027-9-05.jpg")</f>
        <v/>
      </c>
      <c r="D141" s="105"/>
      <c r="E141" s="103" t="s">
        <v>629</v>
      </c>
      <c r="F141" s="106" t="s">
        <v>630</v>
      </c>
      <c r="G141" s="103" t="s">
        <v>70</v>
      </c>
      <c r="H141" s="107"/>
      <c r="I141" s="108"/>
      <c r="J141" s="109" t="s">
        <v>72</v>
      </c>
      <c r="K141" s="109" t="s">
        <v>613</v>
      </c>
      <c r="L141" s="109" t="s">
        <v>497</v>
      </c>
      <c r="M141" s="103"/>
      <c r="N141" s="34" t="s">
        <v>614</v>
      </c>
      <c r="O141" s="103"/>
      <c r="P141" s="35" t="s">
        <v>532</v>
      </c>
      <c r="Q141" s="35" t="s">
        <v>94</v>
      </c>
      <c r="R141" s="103">
        <v>100.87</v>
      </c>
      <c r="S141" s="0" t="s">
        <v>628</v>
      </c>
      <c r="T141" s="0" t="s">
        <v>675</v>
      </c>
    </row>
    <row r="142" spans="1:20" ht="78.75" customHeight="1" x14ac:dyDescent="0.2">
      <c r="A142" s="103" t="s">
        <v>631</v>
      </c>
      <c r="B142" s="103" t="s">
        <v>632</v>
      </c>
      <c r="C142" s="104">
        <f>HYPERLINK("http://atberg.aha.ru/dnv/npk2027-9-06.jpg")</f>
        <v/>
      </c>
      <c r="D142" s="105"/>
      <c r="E142" s="103" t="s">
        <v>633</v>
      </c>
      <c r="F142" s="106" t="s">
        <v>634</v>
      </c>
      <c r="G142" s="103" t="s">
        <v>70</v>
      </c>
      <c r="H142" s="107"/>
      <c r="I142" s="108"/>
      <c r="J142" s="109" t="s">
        <v>72</v>
      </c>
      <c r="K142" s="109" t="s">
        <v>613</v>
      </c>
      <c r="L142" s="109" t="s">
        <v>497</v>
      </c>
      <c r="M142" s="103"/>
      <c r="N142" s="34" t="s">
        <v>614</v>
      </c>
      <c r="O142" s="103"/>
      <c r="P142" s="35" t="s">
        <v>532</v>
      </c>
      <c r="Q142" s="35" t="s">
        <v>94</v>
      </c>
      <c r="R142" s="103">
        <v>100.87</v>
      </c>
      <c r="S142" s="0" t="s">
        <v>632</v>
      </c>
      <c r="T142" s="0" t="s">
        <v>675</v>
      </c>
    </row>
    <row r="143" spans="1:20" ht="78.75" customHeight="1" x14ac:dyDescent="0.2">
      <c r="A143" s="103" t="s">
        <v>635</v>
      </c>
      <c r="B143" s="103" t="s">
        <v>636</v>
      </c>
      <c r="C143" s="104">
        <f>HYPERLINK("http://atberg.aha.ru/dnv/npk2027-9-08.jpg")</f>
        <v/>
      </c>
      <c r="D143" s="105"/>
      <c r="E143" s="103" t="s">
        <v>637</v>
      </c>
      <c r="F143" s="106" t="s">
        <v>638</v>
      </c>
      <c r="G143" s="103" t="s">
        <v>70</v>
      </c>
      <c r="H143" s="107"/>
      <c r="I143" s="108"/>
      <c r="J143" s="109" t="s">
        <v>72</v>
      </c>
      <c r="K143" s="109" t="s">
        <v>613</v>
      </c>
      <c r="L143" s="109" t="s">
        <v>497</v>
      </c>
      <c r="M143" s="103"/>
      <c r="N143" s="34" t="s">
        <v>614</v>
      </c>
      <c r="O143" s="103"/>
      <c r="P143" s="35" t="s">
        <v>532</v>
      </c>
      <c r="Q143" s="35" t="s">
        <v>94</v>
      </c>
      <c r="R143" s="103">
        <v>100.87</v>
      </c>
      <c r="S143" s="0" t="s">
        <v>636</v>
      </c>
      <c r="T143" s="0" t="s">
        <v>675</v>
      </c>
    </row>
    <row r="144" spans="1:20" ht="78.75" customHeight="1" x14ac:dyDescent="0.2">
      <c r="A144" s="103" t="s">
        <v>639</v>
      </c>
      <c r="B144" s="103" t="s">
        <v>640</v>
      </c>
      <c r="C144" s="104">
        <f>HYPERLINK("http://atberg.aha.ru/dnv/npk2027-9-09.jpg")</f>
        <v/>
      </c>
      <c r="D144" s="105"/>
      <c r="E144" s="103" t="s">
        <v>641</v>
      </c>
      <c r="F144" s="106" t="s">
        <v>642</v>
      </c>
      <c r="G144" s="103" t="s">
        <v>70</v>
      </c>
      <c r="H144" s="107"/>
      <c r="I144" s="108"/>
      <c r="J144" s="109" t="s">
        <v>72</v>
      </c>
      <c r="K144" s="109" t="s">
        <v>613</v>
      </c>
      <c r="L144" s="109" t="s">
        <v>497</v>
      </c>
      <c r="M144" s="103"/>
      <c r="N144" s="34" t="s">
        <v>614</v>
      </c>
      <c r="O144" s="103"/>
      <c r="P144" s="35" t="s">
        <v>532</v>
      </c>
      <c r="Q144" s="35" t="s">
        <v>94</v>
      </c>
      <c r="R144" s="103">
        <v>100.87</v>
      </c>
      <c r="S144" s="0" t="s">
        <v>640</v>
      </c>
      <c r="T144" s="0" t="s">
        <v>675</v>
      </c>
    </row>
    <row r="145" spans="1:20" ht="78.75" customHeight="1" x14ac:dyDescent="0.2">
      <c r="A145" s="103" t="s">
        <v>643</v>
      </c>
      <c r="B145" s="103" t="s">
        <v>644</v>
      </c>
      <c r="C145" s="104">
        <f>HYPERLINK("http://atberg.aha.ru/dnv/npk2027-9-10.jpg")</f>
        <v/>
      </c>
      <c r="D145" s="105"/>
      <c r="E145" s="103" t="s">
        <v>645</v>
      </c>
      <c r="F145" s="106" t="s">
        <v>646</v>
      </c>
      <c r="G145" s="103" t="s">
        <v>70</v>
      </c>
      <c r="H145" s="107"/>
      <c r="I145" s="108"/>
      <c r="J145" s="109" t="s">
        <v>72</v>
      </c>
      <c r="K145" s="109" t="s">
        <v>613</v>
      </c>
      <c r="L145" s="109" t="s">
        <v>497</v>
      </c>
      <c r="M145" s="103"/>
      <c r="N145" s="34" t="s">
        <v>614</v>
      </c>
      <c r="O145" s="103"/>
      <c r="P145" s="35" t="s">
        <v>532</v>
      </c>
      <c r="Q145" s="35" t="s">
        <v>94</v>
      </c>
      <c r="R145" s="103">
        <v>100.87</v>
      </c>
      <c r="S145" s="0" t="s">
        <v>644</v>
      </c>
      <c r="T145" s="0" t="s">
        <v>675</v>
      </c>
    </row>
    <row r="146" spans="1:20" ht="78.75" customHeight="1" x14ac:dyDescent="0.2">
      <c r="A146" s="103" t="s">
        <v>647</v>
      </c>
      <c r="B146" s="103" t="s">
        <v>648</v>
      </c>
      <c r="C146" s="104">
        <f>HYPERLINK("http://atberg.aha.ru/dnv/npk2027-9-07.jpg")</f>
        <v/>
      </c>
      <c r="D146" s="105"/>
      <c r="E146" s="103" t="s">
        <v>649</v>
      </c>
      <c r="F146" s="106" t="s">
        <v>650</v>
      </c>
      <c r="G146" s="103" t="s">
        <v>70</v>
      </c>
      <c r="H146" s="107"/>
      <c r="I146" s="108"/>
      <c r="J146" s="109" t="s">
        <v>72</v>
      </c>
      <c r="K146" s="109" t="s">
        <v>613</v>
      </c>
      <c r="L146" s="109" t="s">
        <v>497</v>
      </c>
      <c r="M146" s="103"/>
      <c r="N146" s="34" t="s">
        <v>614</v>
      </c>
      <c r="O146" s="103"/>
      <c r="P146" s="35" t="s">
        <v>532</v>
      </c>
      <c r="Q146" s="35" t="s">
        <v>94</v>
      </c>
      <c r="R146" s="103">
        <v>100.87</v>
      </c>
      <c r="S146" s="0" t="s">
        <v>648</v>
      </c>
      <c r="T146" s="0" t="s">
        <v>675</v>
      </c>
    </row>
    <row r="147" spans="1:20" ht="78.75" customHeight="1" x14ac:dyDescent="0.2">
      <c r="A147" s="103" t="s">
        <v>651</v>
      </c>
      <c r="B147" s="103" t="s">
        <v>652</v>
      </c>
      <c r="C147" s="104">
        <f>HYPERLINK("http://atberg.aha.ru/dnv/npk2027-9-11.jpg")</f>
        <v/>
      </c>
      <c r="D147" s="105"/>
      <c r="E147" s="103" t="s">
        <v>653</v>
      </c>
      <c r="F147" s="106" t="s">
        <v>654</v>
      </c>
      <c r="G147" s="103" t="s">
        <v>70</v>
      </c>
      <c r="H147" s="107"/>
      <c r="I147" s="108"/>
      <c r="J147" s="109" t="s">
        <v>72</v>
      </c>
      <c r="K147" s="109" t="s">
        <v>613</v>
      </c>
      <c r="L147" s="109" t="s">
        <v>497</v>
      </c>
      <c r="M147" s="103"/>
      <c r="N147" s="34" t="s">
        <v>614</v>
      </c>
      <c r="O147" s="103"/>
      <c r="P147" s="35" t="s">
        <v>532</v>
      </c>
      <c r="Q147" s="35" t="s">
        <v>94</v>
      </c>
      <c r="R147" s="103">
        <v>100.87</v>
      </c>
      <c r="S147" s="0" t="s">
        <v>652</v>
      </c>
      <c r="T147" s="0" t="s">
        <v>675</v>
      </c>
    </row>
    <row r="148" spans="1:20" ht="78.75" customHeight="1" x14ac:dyDescent="0.2">
      <c r="A148" s="103" t="s">
        <v>655</v>
      </c>
      <c r="B148" s="103" t="s">
        <v>656</v>
      </c>
      <c r="C148" s="104">
        <f>HYPERLINK("http://atberg.aha.ru/dnv/npk2027-9-12.jpg")</f>
        <v/>
      </c>
      <c r="D148" s="105"/>
      <c r="E148" s="103" t="s">
        <v>657</v>
      </c>
      <c r="F148" s="106" t="s">
        <v>658</v>
      </c>
      <c r="G148" s="103" t="s">
        <v>70</v>
      </c>
      <c r="H148" s="107"/>
      <c r="I148" s="108"/>
      <c r="J148" s="109" t="s">
        <v>72</v>
      </c>
      <c r="K148" s="109" t="s">
        <v>613</v>
      </c>
      <c r="L148" s="109" t="s">
        <v>497</v>
      </c>
      <c r="M148" s="103"/>
      <c r="N148" s="34" t="s">
        <v>614</v>
      </c>
      <c r="O148" s="103"/>
      <c r="P148" s="35" t="s">
        <v>532</v>
      </c>
      <c r="Q148" s="35" t="s">
        <v>94</v>
      </c>
      <c r="R148" s="103">
        <v>100.87</v>
      </c>
      <c r="S148" s="0" t="s">
        <v>656</v>
      </c>
      <c r="T148" s="0" t="s">
        <v>675</v>
      </c>
    </row>
    <row r="149" spans="1:20" ht="78.75" customHeight="1" x14ac:dyDescent="0.2">
      <c r="A149" s="103" t="s">
        <v>659</v>
      </c>
      <c r="B149" s="103" t="s">
        <v>660</v>
      </c>
      <c r="C149" s="104">
        <f>HYPERLINK("http://atberg.aha.ru/dnv/npk2027-9-14.jpg")</f>
        <v/>
      </c>
      <c r="D149" s="105"/>
      <c r="E149" s="103" t="s">
        <v>661</v>
      </c>
      <c r="F149" s="106" t="s">
        <v>662</v>
      </c>
      <c r="G149" s="103" t="s">
        <v>70</v>
      </c>
      <c r="H149" s="107"/>
      <c r="I149" s="108"/>
      <c r="J149" s="109" t="s">
        <v>72</v>
      </c>
      <c r="K149" s="109" t="s">
        <v>613</v>
      </c>
      <c r="L149" s="109" t="s">
        <v>497</v>
      </c>
      <c r="M149" s="103"/>
      <c r="N149" s="34" t="s">
        <v>614</v>
      </c>
      <c r="O149" s="103"/>
      <c r="P149" s="35" t="s">
        <v>532</v>
      </c>
      <c r="Q149" s="35" t="s">
        <v>94</v>
      </c>
      <c r="R149" s="103">
        <v>100.87</v>
      </c>
      <c r="S149" s="0" t="s">
        <v>660</v>
      </c>
      <c r="T149" s="0" t="s">
        <v>675</v>
      </c>
    </row>
    <row r="150" spans="1:20" ht="78.75" customHeight="1" x14ac:dyDescent="0.25">
      <c r="A150" s="103" t="s">
        <v>663</v>
      </c>
      <c r="B150" s="103" t="s">
        <v>664</v>
      </c>
      <c r="C150" s="104">
        <f>HYPERLINK("http://atberg.aha.ru/dnv/npk2027-9-15.jpg")</f>
        <v/>
      </c>
      <c r="D150" s="105"/>
      <c r="E150" s="103" t="s">
        <v>665</v>
      </c>
      <c r="F150" s="106" t="s">
        <v>666</v>
      </c>
      <c r="G150" s="103" t="s">
        <v>70</v>
      </c>
      <c r="H150" s="107"/>
      <c r="I150" s="108"/>
      <c r="J150" s="109" t="s">
        <v>72</v>
      </c>
      <c r="K150" s="109" t="s">
        <v>613</v>
      </c>
      <c r="L150" s="109" t="s">
        <v>497</v>
      </c>
      <c r="M150" s="103"/>
      <c r="N150" s="34" t="s">
        <v>614</v>
      </c>
      <c r="O150" s="103"/>
      <c r="P150" s="35" t="s">
        <v>532</v>
      </c>
      <c r="Q150" s="35" t="s">
        <v>94</v>
      </c>
      <c r="R150" s="103">
        <v>100.87</v>
      </c>
      <c r="S150" s="0" t="s">
        <v>664</v>
      </c>
      <c r="T150" s="0" t="s">
        <v>675</v>
      </c>
    </row>
    <row r="151" spans="1:20" ht="45" customHeight="1" x14ac:dyDescent="0.2">
      <c r="A151" s="103" t="s">
        <v>667</v>
      </c>
      <c r="B151" s="103" t="s">
        <v>668</v>
      </c>
      <c r="C151" s="104">
        <f>HYPERLINK("http://atberg.aha.ru/dnv/npk2027-10-01.jpg")</f>
        <v/>
      </c>
      <c r="D151" s="105"/>
      <c r="E151" s="103" t="s">
        <v>669</v>
      </c>
      <c r="F151" s="106" t="s">
        <v>435</v>
      </c>
      <c r="G151" s="103" t="s">
        <v>70</v>
      </c>
      <c r="H151" s="107"/>
      <c r="I151" s="108"/>
      <c r="J151" s="109" t="s">
        <v>74</v>
      </c>
      <c r="K151" s="109" t="s">
        <v>670</v>
      </c>
      <c r="L151" s="109" t="s">
        <v>615</v>
      </c>
      <c r="M151" s="103" t="s">
        <v>671</v>
      </c>
      <c r="N151" s="34" t="s">
        <v>672</v>
      </c>
      <c r="O151" s="103"/>
      <c r="P151" s="35" t="s">
        <v>673</v>
      </c>
      <c r="Q151" s="35" t="s">
        <v>94</v>
      </c>
      <c r="R151" s="103">
        <v>49.95</v>
      </c>
      <c r="S151" s="0" t="s">
        <v>668</v>
      </c>
      <c r="T151" s="0" t="s">
        <v>616</v>
      </c>
    </row>
    <row r="152" spans="1:20" ht="45" customHeight="1" x14ac:dyDescent="0.2">
      <c r="A152" s="103" t="s">
        <v>676</v>
      </c>
      <c r="B152" s="103" t="s">
        <v>677</v>
      </c>
      <c r="C152" s="104">
        <f>HYPERLINK("http://atberg.aha.ru/dnv/npk2027-10-06.jpg")</f>
        <v/>
      </c>
      <c r="D152" s="105"/>
      <c r="E152" s="103" t="s">
        <v>678</v>
      </c>
      <c r="F152" s="106" t="s">
        <v>427</v>
      </c>
      <c r="G152" s="103" t="s">
        <v>70</v>
      </c>
      <c r="H152" s="107"/>
      <c r="I152" s="108"/>
      <c r="J152" s="109" t="s">
        <v>74</v>
      </c>
      <c r="K152" s="109" t="s">
        <v>670</v>
      </c>
      <c r="L152" s="109" t="s">
        <v>615</v>
      </c>
      <c r="M152" s="103" t="s">
        <v>671</v>
      </c>
      <c r="N152" s="34" t="s">
        <v>672</v>
      </c>
      <c r="O152" s="103"/>
      <c r="P152" s="35" t="s">
        <v>673</v>
      </c>
      <c r="Q152" s="35" t="s">
        <v>94</v>
      </c>
      <c r="R152" s="103">
        <v>49.95</v>
      </c>
      <c r="S152" s="0" t="s">
        <v>677</v>
      </c>
      <c r="T152" s="0" t="s">
        <v>616</v>
      </c>
    </row>
    <row r="153" spans="1:20" ht="45" customHeight="1" x14ac:dyDescent="0.2">
      <c r="A153" s="103" t="s">
        <v>679</v>
      </c>
      <c r="B153" s="103" t="s">
        <v>680</v>
      </c>
      <c r="C153" s="104">
        <f>HYPERLINK("http://atberg.aha.ru/dnv/npk2027-10-07.jpg")</f>
        <v/>
      </c>
      <c r="D153" s="105"/>
      <c r="E153" s="103" t="s">
        <v>681</v>
      </c>
      <c r="F153" s="106" t="s">
        <v>682</v>
      </c>
      <c r="G153" s="103" t="s">
        <v>70</v>
      </c>
      <c r="H153" s="107"/>
      <c r="I153" s="108"/>
      <c r="J153" s="109" t="s">
        <v>74</v>
      </c>
      <c r="K153" s="109" t="s">
        <v>670</v>
      </c>
      <c r="L153" s="109" t="s">
        <v>615</v>
      </c>
      <c r="M153" s="103" t="s">
        <v>671</v>
      </c>
      <c r="N153" s="34" t="s">
        <v>672</v>
      </c>
      <c r="O153" s="103"/>
      <c r="P153" s="35" t="s">
        <v>673</v>
      </c>
      <c r="Q153" s="35" t="s">
        <v>94</v>
      </c>
      <c r="R153" s="103">
        <v>49.95</v>
      </c>
      <c r="S153" s="0" t="s">
        <v>680</v>
      </c>
      <c r="T153" s="0" t="s">
        <v>616</v>
      </c>
    </row>
    <row r="154" spans="1:20" ht="45" customHeight="1" x14ac:dyDescent="0.25">
      <c r="A154" s="103" t="s">
        <v>683</v>
      </c>
      <c r="B154" s="103" t="s">
        <v>684</v>
      </c>
      <c r="C154" s="104">
        <f>HYPERLINK("http://atberg.aha.ru/dnv/npk2027-10-09.jpg")</f>
        <v/>
      </c>
      <c r="D154" s="105"/>
      <c r="E154" s="103" t="s">
        <v>685</v>
      </c>
      <c r="F154" s="106" t="s">
        <v>310</v>
      </c>
      <c r="G154" s="103" t="s">
        <v>70</v>
      </c>
      <c r="H154" s="107"/>
      <c r="I154" s="108"/>
      <c r="J154" s="109" t="s">
        <v>74</v>
      </c>
      <c r="K154" s="109" t="s">
        <v>670</v>
      </c>
      <c r="L154" s="109" t="s">
        <v>615</v>
      </c>
      <c r="M154" s="103" t="s">
        <v>671</v>
      </c>
      <c r="N154" s="34" t="s">
        <v>672</v>
      </c>
      <c r="O154" s="103"/>
      <c r="P154" s="35" t="s">
        <v>673</v>
      </c>
      <c r="Q154" s="35" t="s">
        <v>94</v>
      </c>
      <c r="R154" s="103">
        <v>49.95</v>
      </c>
      <c r="S154" s="0" t="s">
        <v>684</v>
      </c>
      <c r="T154" s="0" t="s">
        <v>616</v>
      </c>
    </row>
    <row r="155" spans="1:20" ht="45" customHeight="1" x14ac:dyDescent="0.2">
      <c r="A155" s="103" t="s">
        <v>686</v>
      </c>
      <c r="B155" s="103" t="s">
        <v>687</v>
      </c>
      <c r="C155" s="104">
        <f>HYPERLINK("http://atberg.aha.ru/dnv/npk2027-11-02.jpg")</f>
        <v/>
      </c>
      <c r="D155" s="105"/>
      <c r="E155" s="103" t="s">
        <v>688</v>
      </c>
      <c r="F155" s="106" t="s">
        <v>361</v>
      </c>
      <c r="G155" s="103" t="s">
        <v>70</v>
      </c>
      <c r="H155" s="107"/>
      <c r="I155" s="108"/>
      <c r="J155" s="109" t="s">
        <v>74</v>
      </c>
      <c r="K155" s="109" t="s">
        <v>689</v>
      </c>
      <c r="L155" s="109" t="s">
        <v>674</v>
      </c>
      <c r="M155" s="103" t="s">
        <v>331</v>
      </c>
      <c r="N155" s="34" t="s">
        <v>690</v>
      </c>
      <c r="O155" s="103"/>
      <c r="P155" s="35" t="s">
        <v>80</v>
      </c>
      <c r="Q155" s="35" t="s">
        <v>94</v>
      </c>
      <c r="R155" s="103">
        <v>68.2</v>
      </c>
      <c r="S155" s="0" t="s">
        <v>687</v>
      </c>
      <c r="T155" s="0" t="s">
        <v>498</v>
      </c>
    </row>
    <row r="156" spans="1:20" ht="45" customHeight="1" x14ac:dyDescent="0.2">
      <c r="A156" s="103" t="s">
        <v>693</v>
      </c>
      <c r="B156" s="103" t="s">
        <v>694</v>
      </c>
      <c r="C156" s="104">
        <f>HYPERLINK("http://atberg.aha.ru/dnv/npk2027-11-03.jpg")</f>
        <v/>
      </c>
      <c r="D156" s="105"/>
      <c r="E156" s="103" t="s">
        <v>695</v>
      </c>
      <c r="F156" s="106" t="s">
        <v>696</v>
      </c>
      <c r="G156" s="103" t="s">
        <v>70</v>
      </c>
      <c r="H156" s="107"/>
      <c r="I156" s="108"/>
      <c r="J156" s="109" t="s">
        <v>74</v>
      </c>
      <c r="K156" s="109" t="s">
        <v>689</v>
      </c>
      <c r="L156" s="109" t="s">
        <v>674</v>
      </c>
      <c r="M156" s="103" t="s">
        <v>331</v>
      </c>
      <c r="N156" s="34" t="s">
        <v>690</v>
      </c>
      <c r="O156" s="103"/>
      <c r="P156" s="35" t="s">
        <v>80</v>
      </c>
      <c r="Q156" s="35" t="s">
        <v>94</v>
      </c>
      <c r="R156" s="103">
        <v>68.2</v>
      </c>
      <c r="S156" s="0" t="s">
        <v>694</v>
      </c>
      <c r="T156" s="0" t="s">
        <v>498</v>
      </c>
    </row>
    <row r="157" spans="1:20" ht="45" customHeight="1" x14ac:dyDescent="0.2">
      <c r="A157" s="103" t="s">
        <v>697</v>
      </c>
      <c r="B157" s="103" t="s">
        <v>698</v>
      </c>
      <c r="C157" s="104">
        <f>HYPERLINK("http://atberg.aha.ru/dnv/npk2027-11-04.jpg")</f>
        <v/>
      </c>
      <c r="D157" s="105"/>
      <c r="E157" s="103" t="s">
        <v>699</v>
      </c>
      <c r="F157" s="106" t="s">
        <v>700</v>
      </c>
      <c r="G157" s="103" t="s">
        <v>70</v>
      </c>
      <c r="H157" s="107"/>
      <c r="I157" s="108"/>
      <c r="J157" s="109" t="s">
        <v>74</v>
      </c>
      <c r="K157" s="109" t="s">
        <v>689</v>
      </c>
      <c r="L157" s="109" t="s">
        <v>674</v>
      </c>
      <c r="M157" s="103" t="s">
        <v>331</v>
      </c>
      <c r="N157" s="34" t="s">
        <v>690</v>
      </c>
      <c r="O157" s="103"/>
      <c r="P157" s="35" t="s">
        <v>80</v>
      </c>
      <c r="Q157" s="35" t="s">
        <v>94</v>
      </c>
      <c r="R157" s="103">
        <v>68.2</v>
      </c>
      <c r="S157" s="0" t="s">
        <v>698</v>
      </c>
      <c r="T157" s="0" t="s">
        <v>498</v>
      </c>
    </row>
    <row r="158" spans="1:20" ht="45" customHeight="1" x14ac:dyDescent="0.2">
      <c r="A158" s="103" t="s">
        <v>701</v>
      </c>
      <c r="B158" s="103" t="s">
        <v>702</v>
      </c>
      <c r="C158" s="104">
        <f>HYPERLINK("http://atberg.aha.ru/dnv/npk2027-11-05.jpg")</f>
        <v/>
      </c>
      <c r="D158" s="105"/>
      <c r="E158" s="103" t="s">
        <v>703</v>
      </c>
      <c r="F158" s="106" t="s">
        <v>704</v>
      </c>
      <c r="G158" s="103" t="s">
        <v>70</v>
      </c>
      <c r="H158" s="107"/>
      <c r="I158" s="108"/>
      <c r="J158" s="109" t="s">
        <v>74</v>
      </c>
      <c r="K158" s="109" t="s">
        <v>689</v>
      </c>
      <c r="L158" s="109" t="s">
        <v>674</v>
      </c>
      <c r="M158" s="103" t="s">
        <v>331</v>
      </c>
      <c r="N158" s="34" t="s">
        <v>690</v>
      </c>
      <c r="O158" s="103"/>
      <c r="P158" s="35" t="s">
        <v>80</v>
      </c>
      <c r="Q158" s="35" t="s">
        <v>94</v>
      </c>
      <c r="R158" s="103">
        <v>68.2</v>
      </c>
      <c r="S158" s="0" t="s">
        <v>702</v>
      </c>
      <c r="T158" s="0" t="s">
        <v>498</v>
      </c>
    </row>
    <row r="159" spans="1:20" ht="45" customHeight="1" x14ac:dyDescent="0.25">
      <c r="A159" s="103" t="s">
        <v>705</v>
      </c>
      <c r="B159" s="103" t="s">
        <v>706</v>
      </c>
      <c r="C159" s="104">
        <f>HYPERLINK("http://atberg.aha.ru/dnv/npk2027-11-06.jpg")</f>
        <v/>
      </c>
      <c r="D159" s="105"/>
      <c r="E159" s="103" t="s">
        <v>707</v>
      </c>
      <c r="F159" s="106" t="s">
        <v>314</v>
      </c>
      <c r="G159" s="103" t="s">
        <v>70</v>
      </c>
      <c r="H159" s="107"/>
      <c r="I159" s="108"/>
      <c r="J159" s="109" t="s">
        <v>74</v>
      </c>
      <c r="K159" s="109" t="s">
        <v>689</v>
      </c>
      <c r="L159" s="109" t="s">
        <v>674</v>
      </c>
      <c r="M159" s="103" t="s">
        <v>331</v>
      </c>
      <c r="N159" s="34" t="s">
        <v>690</v>
      </c>
      <c r="O159" s="103"/>
      <c r="P159" s="35" t="s">
        <v>80</v>
      </c>
      <c r="Q159" s="35" t="s">
        <v>94</v>
      </c>
      <c r="R159" s="103">
        <v>68.2</v>
      </c>
      <c r="S159" s="0" t="s">
        <v>706</v>
      </c>
      <c r="T159" s="0" t="s">
        <v>498</v>
      </c>
    </row>
    <row r="160" spans="1:20" ht="78.75" customHeight="1" x14ac:dyDescent="0.2">
      <c r="A160" s="103" t="s">
        <v>708</v>
      </c>
      <c r="B160" s="103" t="s">
        <v>709</v>
      </c>
      <c r="C160" s="104">
        <f>HYPERLINK("http://atberg.aha.ru/dnv/npk2027-12-02.jpg")</f>
        <v/>
      </c>
      <c r="D160" s="105"/>
      <c r="E160" s="103" t="s">
        <v>710</v>
      </c>
      <c r="F160" s="106" t="s">
        <v>711</v>
      </c>
      <c r="G160" s="103" t="s">
        <v>70</v>
      </c>
      <c r="H160" s="107"/>
      <c r="I160" s="108"/>
      <c r="J160" s="109" t="s">
        <v>74</v>
      </c>
      <c r="K160" s="109" t="s">
        <v>712</v>
      </c>
      <c r="L160" s="109" t="s">
        <v>691</v>
      </c>
      <c r="M160" s="103" t="s">
        <v>331</v>
      </c>
      <c r="N160" s="34" t="s">
        <v>713</v>
      </c>
      <c r="O160" s="103"/>
      <c r="P160" s="35" t="s">
        <v>714</v>
      </c>
      <c r="Q160" s="35" t="s">
        <v>94</v>
      </c>
      <c r="R160" s="103">
        <v>55.72</v>
      </c>
      <c r="S160" s="0" t="s">
        <v>709</v>
      </c>
      <c r="T160" s="0" t="s">
        <v>479</v>
      </c>
    </row>
    <row r="161" spans="1:20" ht="78.75" customHeight="1" x14ac:dyDescent="0.25">
      <c r="A161" s="103" t="s">
        <v>717</v>
      </c>
      <c r="B161" s="103" t="s">
        <v>718</v>
      </c>
      <c r="C161" s="104">
        <f>HYPERLINK("http://atberg.aha.ru/dnv/npk2027-12-04.jpg")</f>
        <v/>
      </c>
      <c r="D161" s="105"/>
      <c r="E161" s="103" t="s">
        <v>719</v>
      </c>
      <c r="F161" s="106" t="s">
        <v>720</v>
      </c>
      <c r="G161" s="103" t="s">
        <v>70</v>
      </c>
      <c r="H161" s="107"/>
      <c r="I161" s="108"/>
      <c r="J161" s="109" t="s">
        <v>74</v>
      </c>
      <c r="K161" s="109" t="s">
        <v>721</v>
      </c>
      <c r="L161" s="109" t="s">
        <v>465</v>
      </c>
      <c r="M161" s="103" t="s">
        <v>331</v>
      </c>
      <c r="N161" s="34" t="s">
        <v>713</v>
      </c>
      <c r="O161" s="103"/>
      <c r="P161" s="35" t="s">
        <v>714</v>
      </c>
      <c r="Q161" s="35" t="s">
        <v>94</v>
      </c>
      <c r="R161" s="103">
        <v>55.72</v>
      </c>
      <c r="S161" s="0" t="s">
        <v>718</v>
      </c>
      <c r="T161" s="0" t="s">
        <v>479</v>
      </c>
    </row>
    <row r="162" spans="1:20" ht="45" customHeight="1" x14ac:dyDescent="0.2">
      <c r="A162" s="103" t="s">
        <v>722</v>
      </c>
      <c r="B162" s="103" t="s">
        <v>723</v>
      </c>
      <c r="C162" s="104">
        <f>HYPERLINK("http://atberg.aha.ru/dnv/npk2027-13-01.jpg")</f>
        <v/>
      </c>
      <c r="D162" s="105"/>
      <c r="E162" s="103" t="s">
        <v>724</v>
      </c>
      <c r="F162" s="106" t="s">
        <v>725</v>
      </c>
      <c r="G162" s="103" t="s">
        <v>70</v>
      </c>
      <c r="H162" s="107"/>
      <c r="I162" s="108"/>
      <c r="J162" s="109" t="s">
        <v>69</v>
      </c>
      <c r="K162" s="109" t="s">
        <v>726</v>
      </c>
      <c r="L162" s="109" t="s">
        <v>715</v>
      </c>
      <c r="M162" s="103" t="s">
        <v>331</v>
      </c>
      <c r="N162" s="34" t="s">
        <v>727</v>
      </c>
      <c r="O162" s="103"/>
      <c r="P162" s="35" t="s">
        <v>80</v>
      </c>
      <c r="Q162" s="35" t="s">
        <v>94</v>
      </c>
      <c r="R162" s="103">
        <v>70.13</v>
      </c>
      <c r="S162" s="0" t="s">
        <v>723</v>
      </c>
      <c r="T162" s="0" t="s">
        <v>439</v>
      </c>
    </row>
    <row r="163" spans="1:20" ht="45" customHeight="1" x14ac:dyDescent="0.2">
      <c r="A163" s="103" t="s">
        <v>730</v>
      </c>
      <c r="B163" s="103" t="s">
        <v>731</v>
      </c>
      <c r="C163" s="104">
        <f>HYPERLINK("http://atberg.aha.ru/dnv/npk2027-13-03.jpg")</f>
        <v/>
      </c>
      <c r="D163" s="105"/>
      <c r="E163" s="103" t="s">
        <v>732</v>
      </c>
      <c r="F163" s="106" t="s">
        <v>733</v>
      </c>
      <c r="G163" s="103" t="s">
        <v>70</v>
      </c>
      <c r="H163" s="107"/>
      <c r="I163" s="108"/>
      <c r="J163" s="109" t="s">
        <v>69</v>
      </c>
      <c r="K163" s="109" t="s">
        <v>726</v>
      </c>
      <c r="L163" s="109" t="s">
        <v>715</v>
      </c>
      <c r="M163" s="103" t="s">
        <v>331</v>
      </c>
      <c r="N163" s="34" t="s">
        <v>727</v>
      </c>
      <c r="O163" s="103"/>
      <c r="P163" s="35" t="s">
        <v>80</v>
      </c>
      <c r="Q163" s="35" t="s">
        <v>94</v>
      </c>
      <c r="R163" s="103">
        <v>70.13</v>
      </c>
      <c r="S163" s="0" t="s">
        <v>731</v>
      </c>
      <c r="T163" s="0" t="s">
        <v>439</v>
      </c>
    </row>
    <row r="164" spans="1:20" ht="45" customHeight="1" x14ac:dyDescent="0.25">
      <c r="A164" s="103" t="s">
        <v>734</v>
      </c>
      <c r="B164" s="103" t="s">
        <v>735</v>
      </c>
      <c r="C164" s="104">
        <f>HYPERLINK("http://atberg.aha.ru/dnv/npk2027-13-04.jpg")</f>
        <v/>
      </c>
      <c r="D164" s="105"/>
      <c r="E164" s="103" t="s">
        <v>736</v>
      </c>
      <c r="F164" s="106" t="s">
        <v>737</v>
      </c>
      <c r="G164" s="103" t="s">
        <v>70</v>
      </c>
      <c r="H164" s="107"/>
      <c r="I164" s="108"/>
      <c r="J164" s="109" t="s">
        <v>69</v>
      </c>
      <c r="K164" s="109" t="s">
        <v>726</v>
      </c>
      <c r="L164" s="109" t="s">
        <v>715</v>
      </c>
      <c r="M164" s="103" t="s">
        <v>331</v>
      </c>
      <c r="N164" s="34" t="s">
        <v>727</v>
      </c>
      <c r="O164" s="103"/>
      <c r="P164" s="35" t="s">
        <v>80</v>
      </c>
      <c r="Q164" s="35" t="s">
        <v>94</v>
      </c>
      <c r="R164" s="103">
        <v>70.13</v>
      </c>
      <c r="S164" s="0" t="s">
        <v>735</v>
      </c>
      <c r="T164" s="0" t="s">
        <v>439</v>
      </c>
    </row>
    <row r="165" spans="1:20" ht="22.5" customHeight="1" x14ac:dyDescent="0.2">
      <c r="A165" s="103" t="s">
        <v>738</v>
      </c>
      <c r="B165" s="103" t="s">
        <v>739</v>
      </c>
      <c r="C165" s="104">
        <f>HYPERLINK("http://atberg.aha.ru/dnv/npk2027-14-02.jpg")</f>
        <v/>
      </c>
      <c r="D165" s="105"/>
      <c r="E165" s="103" t="s">
        <v>740</v>
      </c>
      <c r="F165" s="106" t="s">
        <v>111</v>
      </c>
      <c r="G165" s="103" t="s">
        <v>70</v>
      </c>
      <c r="H165" s="107"/>
      <c r="I165" s="108"/>
      <c r="J165" s="109" t="s">
        <v>69</v>
      </c>
      <c r="K165" s="109" t="s">
        <v>741</v>
      </c>
      <c r="L165" s="109" t="s">
        <v>728</v>
      </c>
      <c r="M165" s="103" t="s">
        <v>331</v>
      </c>
      <c r="N165" s="34" t="s">
        <v>727</v>
      </c>
      <c r="O165" s="103"/>
      <c r="P165" s="35" t="s">
        <v>79</v>
      </c>
      <c r="Q165" s="35" t="s">
        <v>94</v>
      </c>
      <c r="R165" s="103">
        <v>61.48</v>
      </c>
      <c r="S165" s="0" t="s">
        <v>739</v>
      </c>
      <c r="T165" s="0" t="s">
        <v>406</v>
      </c>
    </row>
    <row r="166" spans="1:20" ht="22.5" customHeight="1" x14ac:dyDescent="0.2">
      <c r="A166" s="103" t="s">
        <v>744</v>
      </c>
      <c r="B166" s="103" t="s">
        <v>745</v>
      </c>
      <c r="C166" s="104">
        <f>HYPERLINK("http://atberg.aha.ru/dnv/npk2027-14-03.jpg")</f>
        <v/>
      </c>
      <c r="D166" s="105"/>
      <c r="E166" s="103" t="s">
        <v>746</v>
      </c>
      <c r="F166" s="106" t="s">
        <v>115</v>
      </c>
      <c r="G166" s="103" t="s">
        <v>70</v>
      </c>
      <c r="H166" s="107"/>
      <c r="I166" s="108"/>
      <c r="J166" s="109" t="s">
        <v>69</v>
      </c>
      <c r="K166" s="109" t="s">
        <v>741</v>
      </c>
      <c r="L166" s="109" t="s">
        <v>728</v>
      </c>
      <c r="M166" s="103" t="s">
        <v>331</v>
      </c>
      <c r="N166" s="34" t="s">
        <v>727</v>
      </c>
      <c r="O166" s="103"/>
      <c r="P166" s="35" t="s">
        <v>79</v>
      </c>
      <c r="Q166" s="35" t="s">
        <v>94</v>
      </c>
      <c r="R166" s="103">
        <v>61.48</v>
      </c>
      <c r="S166" s="0" t="s">
        <v>745</v>
      </c>
      <c r="T166" s="0" t="s">
        <v>406</v>
      </c>
    </row>
    <row r="167" spans="1:20" ht="38.25" customHeight="1" x14ac:dyDescent="0.2">
      <c r="A167" s="103" t="s">
        <v>747</v>
      </c>
      <c r="B167" s="103" t="s">
        <v>748</v>
      </c>
      <c r="C167" s="104">
        <f>HYPERLINK("http://atberg.aha.ru/dnv/npk2027-14-04.jpg")</f>
        <v/>
      </c>
      <c r="D167" s="105"/>
      <c r="E167" s="103" t="s">
        <v>749</v>
      </c>
      <c r="F167" s="106" t="s">
        <v>750</v>
      </c>
      <c r="G167" s="103" t="s">
        <v>70</v>
      </c>
      <c r="H167" s="107"/>
      <c r="I167" s="108"/>
      <c r="J167" s="109" t="s">
        <v>69</v>
      </c>
      <c r="K167" s="109" t="s">
        <v>741</v>
      </c>
      <c r="L167" s="109" t="s">
        <v>728</v>
      </c>
      <c r="M167" s="103" t="s">
        <v>331</v>
      </c>
      <c r="N167" s="34" t="s">
        <v>727</v>
      </c>
      <c r="O167" s="103"/>
      <c r="P167" s="35" t="s">
        <v>79</v>
      </c>
      <c r="Q167" s="35" t="s">
        <v>94</v>
      </c>
      <c r="R167" s="103">
        <v>61.48</v>
      </c>
      <c r="S167" s="0" t="s">
        <v>748</v>
      </c>
      <c r="T167" s="0" t="s">
        <v>406</v>
      </c>
    </row>
    <row r="168" spans="1:20" ht="22.5" customHeight="1" x14ac:dyDescent="0.2">
      <c r="A168" s="103" t="s">
        <v>751</v>
      </c>
      <c r="B168" s="103" t="s">
        <v>752</v>
      </c>
      <c r="C168" s="104">
        <f>HYPERLINK("http://atberg.aha.ru/dnv/npk2027-14-05.jpg")</f>
        <v/>
      </c>
      <c r="D168" s="105"/>
      <c r="E168" s="103" t="s">
        <v>753</v>
      </c>
      <c r="F168" s="106" t="s">
        <v>75</v>
      </c>
      <c r="G168" s="103" t="s">
        <v>70</v>
      </c>
      <c r="H168" s="107"/>
      <c r="I168" s="108"/>
      <c r="J168" s="109" t="s">
        <v>69</v>
      </c>
      <c r="K168" s="109" t="s">
        <v>754</v>
      </c>
      <c r="L168" s="109" t="s">
        <v>335</v>
      </c>
      <c r="M168" s="103" t="s">
        <v>331</v>
      </c>
      <c r="N168" s="34" t="s">
        <v>727</v>
      </c>
      <c r="O168" s="103"/>
      <c r="P168" s="35" t="s">
        <v>79</v>
      </c>
      <c r="Q168" s="35" t="s">
        <v>94</v>
      </c>
      <c r="R168" s="103">
        <v>61.48</v>
      </c>
      <c r="S168" s="0" t="s">
        <v>752</v>
      </c>
      <c r="T168" s="0" t="s">
        <v>406</v>
      </c>
    </row>
    <row r="169" spans="1:20" ht="22.5" customHeight="1" x14ac:dyDescent="0.2">
      <c r="A169" s="103" t="s">
        <v>755</v>
      </c>
      <c r="B169" s="103" t="s">
        <v>756</v>
      </c>
      <c r="C169" s="104">
        <f>HYPERLINK("http://atberg.aha.ru/dnv/npk2027-14-06.jpg")</f>
        <v/>
      </c>
      <c r="D169" s="105"/>
      <c r="E169" s="103" t="s">
        <v>757</v>
      </c>
      <c r="F169" s="106" t="s">
        <v>182</v>
      </c>
      <c r="G169" s="103" t="s">
        <v>70</v>
      </c>
      <c r="H169" s="107"/>
      <c r="I169" s="108"/>
      <c r="J169" s="109" t="s">
        <v>69</v>
      </c>
      <c r="K169" s="109" t="s">
        <v>741</v>
      </c>
      <c r="L169" s="109" t="s">
        <v>728</v>
      </c>
      <c r="M169" s="103" t="s">
        <v>331</v>
      </c>
      <c r="N169" s="34" t="s">
        <v>727</v>
      </c>
      <c r="O169" s="103"/>
      <c r="P169" s="35" t="s">
        <v>79</v>
      </c>
      <c r="Q169" s="35" t="s">
        <v>94</v>
      </c>
      <c r="R169" s="103">
        <v>61.48</v>
      </c>
      <c r="S169" s="0" t="s">
        <v>756</v>
      </c>
      <c r="T169" s="0" t="s">
        <v>406</v>
      </c>
    </row>
    <row r="170" spans="1:20" ht="22.5" customHeight="1" x14ac:dyDescent="0.2">
      <c r="A170" s="103" t="s">
        <v>758</v>
      </c>
      <c r="B170" s="103" t="s">
        <v>759</v>
      </c>
      <c r="C170" s="104">
        <f>HYPERLINK("http://atberg.aha.ru/dnv/npk2027-14-07.jpg")</f>
        <v/>
      </c>
      <c r="D170" s="105"/>
      <c r="E170" s="103" t="s">
        <v>760</v>
      </c>
      <c r="F170" s="106" t="s">
        <v>654</v>
      </c>
      <c r="G170" s="103" t="s">
        <v>70</v>
      </c>
      <c r="H170" s="107"/>
      <c r="I170" s="108"/>
      <c r="J170" s="109" t="s">
        <v>69</v>
      </c>
      <c r="K170" s="109" t="s">
        <v>741</v>
      </c>
      <c r="L170" s="109" t="s">
        <v>728</v>
      </c>
      <c r="M170" s="103" t="s">
        <v>331</v>
      </c>
      <c r="N170" s="34" t="s">
        <v>727</v>
      </c>
      <c r="O170" s="103"/>
      <c r="P170" s="35" t="s">
        <v>79</v>
      </c>
      <c r="Q170" s="35" t="s">
        <v>94</v>
      </c>
      <c r="R170" s="103">
        <v>61.48</v>
      </c>
      <c r="S170" s="0" t="s">
        <v>759</v>
      </c>
      <c r="T170" s="0" t="s">
        <v>406</v>
      </c>
    </row>
    <row r="171" spans="1:20" ht="22.5" customHeight="1" x14ac:dyDescent="0.2">
      <c r="A171" s="103" t="s">
        <v>761</v>
      </c>
      <c r="B171" s="103" t="s">
        <v>762</v>
      </c>
      <c r="C171" s="104">
        <f>HYPERLINK("http://atberg.aha.ru/dnv/npk2027-14-11.jpg")</f>
        <v/>
      </c>
      <c r="D171" s="105"/>
      <c r="E171" s="103" t="s">
        <v>763</v>
      </c>
      <c r="F171" s="106" t="s">
        <v>294</v>
      </c>
      <c r="G171" s="103" t="s">
        <v>70</v>
      </c>
      <c r="H171" s="107"/>
      <c r="I171" s="108"/>
      <c r="J171" s="109" t="s">
        <v>69</v>
      </c>
      <c r="K171" s="109" t="s">
        <v>741</v>
      </c>
      <c r="L171" s="109" t="s">
        <v>728</v>
      </c>
      <c r="M171" s="103" t="s">
        <v>331</v>
      </c>
      <c r="N171" s="34" t="s">
        <v>727</v>
      </c>
      <c r="O171" s="103"/>
      <c r="P171" s="35" t="s">
        <v>79</v>
      </c>
      <c r="Q171" s="35" t="s">
        <v>94</v>
      </c>
      <c r="R171" s="103">
        <v>61.48</v>
      </c>
      <c r="S171" s="0" t="s">
        <v>762</v>
      </c>
      <c r="T171" s="0" t="s">
        <v>406</v>
      </c>
    </row>
    <row r="172" spans="1:20" ht="22.5" customHeight="1" x14ac:dyDescent="0.25">
      <c r="A172" s="103" t="s">
        <v>764</v>
      </c>
      <c r="B172" s="103" t="s">
        <v>765</v>
      </c>
      <c r="C172" s="104">
        <f>HYPERLINK("http://atberg.aha.ru/dnv/npk2027-14-12.jpg")</f>
        <v/>
      </c>
      <c r="D172" s="105"/>
      <c r="E172" s="103" t="s">
        <v>766</v>
      </c>
      <c r="F172" s="106" t="s">
        <v>399</v>
      </c>
      <c r="G172" s="103" t="s">
        <v>70</v>
      </c>
      <c r="H172" s="107"/>
      <c r="I172" s="108"/>
      <c r="J172" s="109" t="s">
        <v>69</v>
      </c>
      <c r="K172" s="109" t="s">
        <v>741</v>
      </c>
      <c r="L172" s="109" t="s">
        <v>728</v>
      </c>
      <c r="M172" s="103" t="s">
        <v>331</v>
      </c>
      <c r="N172" s="34" t="s">
        <v>727</v>
      </c>
      <c r="O172" s="103"/>
      <c r="P172" s="35" t="s">
        <v>79</v>
      </c>
      <c r="Q172" s="35" t="s">
        <v>94</v>
      </c>
      <c r="R172" s="103">
        <v>61.48</v>
      </c>
      <c r="S172" s="0" t="s">
        <v>765</v>
      </c>
      <c r="T172" s="0" t="s">
        <v>406</v>
      </c>
    </row>
    <row r="173" spans="1:20" ht="22.5" customHeight="1" x14ac:dyDescent="0.2">
      <c r="A173" s="103" t="s">
        <v>767</v>
      </c>
      <c r="B173" s="103" t="s">
        <v>768</v>
      </c>
      <c r="C173" s="104">
        <f>HYPERLINK("http://atberg.aha.ru/dnv/npk2027-15-02.jpg")</f>
        <v/>
      </c>
      <c r="D173" s="105"/>
      <c r="E173" s="103" t="s">
        <v>769</v>
      </c>
      <c r="F173" s="106" t="s">
        <v>634</v>
      </c>
      <c r="G173" s="103" t="s">
        <v>70</v>
      </c>
      <c r="H173" s="107"/>
      <c r="I173" s="108"/>
      <c r="J173" s="109" t="s">
        <v>71</v>
      </c>
      <c r="K173" s="109" t="s">
        <v>770</v>
      </c>
      <c r="L173" s="109" t="s">
        <v>742</v>
      </c>
      <c r="M173" s="103" t="s">
        <v>331</v>
      </c>
      <c r="N173" s="34" t="s">
        <v>771</v>
      </c>
      <c r="O173" s="103"/>
      <c r="P173" s="35" t="s">
        <v>82</v>
      </c>
      <c r="Q173" s="35" t="s">
        <v>94</v>
      </c>
      <c r="R173" s="103">
        <v>42.27</v>
      </c>
      <c r="S173" s="0" t="s">
        <v>768</v>
      </c>
      <c r="T173" s="0" t="s">
        <v>96</v>
      </c>
    </row>
    <row r="174" spans="1:20" ht="22.5" customHeight="1" x14ac:dyDescent="0.2">
      <c r="A174" s="103" t="s">
        <v>774</v>
      </c>
      <c r="B174" s="103" t="s">
        <v>775</v>
      </c>
      <c r="C174" s="104">
        <f>HYPERLINK("http://atberg.aha.ru/dnv/npk2027-15-05.jpg")</f>
        <v/>
      </c>
      <c r="D174" s="105"/>
      <c r="E174" s="103" t="s">
        <v>776</v>
      </c>
      <c r="F174" s="106" t="s">
        <v>658</v>
      </c>
      <c r="G174" s="103" t="s">
        <v>70</v>
      </c>
      <c r="H174" s="107"/>
      <c r="I174" s="108"/>
      <c r="J174" s="109" t="s">
        <v>71</v>
      </c>
      <c r="K174" s="109" t="s">
        <v>770</v>
      </c>
      <c r="L174" s="109" t="s">
        <v>742</v>
      </c>
      <c r="M174" s="103" t="s">
        <v>331</v>
      </c>
      <c r="N174" s="34" t="s">
        <v>771</v>
      </c>
      <c r="O174" s="103"/>
      <c r="P174" s="35" t="s">
        <v>82</v>
      </c>
      <c r="Q174" s="35" t="s">
        <v>94</v>
      </c>
      <c r="R174" s="103">
        <v>42.27</v>
      </c>
      <c r="S174" s="0" t="s">
        <v>775</v>
      </c>
      <c r="T174" s="0" t="s">
        <v>96</v>
      </c>
    </row>
    <row r="175" spans="1:20" ht="22.5" customHeight="1" x14ac:dyDescent="0.25">
      <c r="A175" s="103" t="s">
        <v>777</v>
      </c>
      <c r="B175" s="103" t="s">
        <v>778</v>
      </c>
      <c r="C175" s="104">
        <f>HYPERLINK("http://atberg.aha.ru/dnv/npk2027-15-07.jpg")</f>
        <v/>
      </c>
      <c r="D175" s="105"/>
      <c r="E175" s="103" t="s">
        <v>779</v>
      </c>
      <c r="F175" s="106" t="s">
        <v>306</v>
      </c>
      <c r="G175" s="103" t="s">
        <v>70</v>
      </c>
      <c r="H175" s="107"/>
      <c r="I175" s="108"/>
      <c r="J175" s="109" t="s">
        <v>71</v>
      </c>
      <c r="K175" s="109" t="s">
        <v>770</v>
      </c>
      <c r="L175" s="109" t="s">
        <v>742</v>
      </c>
      <c r="M175" s="103" t="s">
        <v>331</v>
      </c>
      <c r="N175" s="34" t="s">
        <v>771</v>
      </c>
      <c r="O175" s="103"/>
      <c r="P175" s="35" t="s">
        <v>82</v>
      </c>
      <c r="Q175" s="35" t="s">
        <v>94</v>
      </c>
      <c r="R175" s="103">
        <v>42.27</v>
      </c>
      <c r="S175" s="0" t="s">
        <v>778</v>
      </c>
      <c r="T175" s="0" t="s">
        <v>96</v>
      </c>
    </row>
    <row r="176" spans="1:20" ht="33.75" customHeight="1" x14ac:dyDescent="0.2">
      <c r="A176" s="103" t="s">
        <v>780</v>
      </c>
      <c r="B176" s="103" t="s">
        <v>781</v>
      </c>
      <c r="C176" s="104">
        <f>HYPERLINK("http://atberg.aha.ru/dnv/npk2027-16-03.jpg")</f>
        <v/>
      </c>
      <c r="D176" s="105"/>
      <c r="E176" s="103" t="s">
        <v>782</v>
      </c>
      <c r="F176" s="106" t="s">
        <v>115</v>
      </c>
      <c r="G176" s="103" t="s">
        <v>70</v>
      </c>
      <c r="H176" s="107"/>
      <c r="I176" s="108"/>
      <c r="J176" s="109" t="s">
        <v>68</v>
      </c>
      <c r="K176" s="109" t="s">
        <v>783</v>
      </c>
      <c r="L176" s="109" t="s">
        <v>772</v>
      </c>
      <c r="M176" s="103" t="s">
        <v>78</v>
      </c>
      <c r="N176" s="34" t="s">
        <v>771</v>
      </c>
      <c r="O176" s="103"/>
      <c r="P176" s="35" t="s">
        <v>83</v>
      </c>
      <c r="Q176" s="35" t="s">
        <v>94</v>
      </c>
      <c r="R176" s="103">
        <v>41.31</v>
      </c>
      <c r="S176" s="0" t="s">
        <v>781</v>
      </c>
      <c r="T176" s="0" t="s">
        <v>21</v>
      </c>
    </row>
    <row r="177" spans="1:20" ht="33.75" customHeight="1" x14ac:dyDescent="0.2">
      <c r="A177" s="103" t="s">
        <v>786</v>
      </c>
      <c r="B177" s="103" t="s">
        <v>787</v>
      </c>
      <c r="C177" s="104">
        <f>HYPERLINK("http://atberg.aha.ru/dnv/npk2027-16-04.jpg")</f>
        <v/>
      </c>
      <c r="D177" s="105"/>
      <c r="E177" s="103" t="s">
        <v>788</v>
      </c>
      <c r="F177" s="106" t="s">
        <v>529</v>
      </c>
      <c r="G177" s="103" t="s">
        <v>70</v>
      </c>
      <c r="H177" s="107"/>
      <c r="I177" s="108"/>
      <c r="J177" s="109" t="s">
        <v>68</v>
      </c>
      <c r="K177" s="109" t="s">
        <v>783</v>
      </c>
      <c r="L177" s="109" t="s">
        <v>772</v>
      </c>
      <c r="M177" s="103" t="s">
        <v>78</v>
      </c>
      <c r="N177" s="34" t="s">
        <v>771</v>
      </c>
      <c r="O177" s="103"/>
      <c r="P177" s="35" t="s">
        <v>83</v>
      </c>
      <c r="Q177" s="35" t="s">
        <v>94</v>
      </c>
      <c r="R177" s="103">
        <v>41.31</v>
      </c>
      <c r="S177" s="0" t="s">
        <v>20</v>
      </c>
      <c r="T177" s="0" t="s">
        <v>21</v>
      </c>
    </row>
    <row r="178" spans="1:20" ht="33.75" customHeight="1" x14ac:dyDescent="0.2">
      <c r="A178" s="103" t="s">
        <v>789</v>
      </c>
      <c r="B178" s="103" t="s">
        <v>790</v>
      </c>
      <c r="C178" s="104">
        <f>HYPERLINK("http://atberg.aha.ru/dnv/npk2027-16-05.jpg")</f>
        <v/>
      </c>
      <c r="D178" s="105"/>
      <c r="E178" s="103" t="s">
        <v>791</v>
      </c>
      <c r="F178" s="106" t="s">
        <v>792</v>
      </c>
      <c r="G178" s="103" t="s">
        <v>70</v>
      </c>
      <c r="H178" s="107"/>
      <c r="I178" s="108"/>
      <c r="J178" s="109" t="s">
        <v>68</v>
      </c>
      <c r="K178" s="109" t="s">
        <v>793</v>
      </c>
      <c r="L178" s="109" t="s">
        <v>23</v>
      </c>
      <c r="M178" s="103" t="s">
        <v>78</v>
      </c>
      <c r="N178" s="34" t="s">
        <v>771</v>
      </c>
      <c r="O178" s="103"/>
      <c r="P178" s="35" t="s">
        <v>83</v>
      </c>
      <c r="Q178" s="35" t="s">
        <v>94</v>
      </c>
      <c r="R178" s="103">
        <v>41.31</v>
      </c>
      <c r="S178" s="0" t="s">
        <v>784</v>
      </c>
      <c r="T178" s="0" t="s">
        <v>21</v>
      </c>
    </row>
    <row r="179" spans="1:20" ht="33.75" customHeight="1" x14ac:dyDescent="0.2">
      <c r="A179" s="103" t="s">
        <v>794</v>
      </c>
      <c r="B179" s="103" t="s">
        <v>795</v>
      </c>
      <c r="C179" s="104">
        <f>HYPERLINK("http://atberg.aha.ru/dnv/npk2027-16-06.jpg")</f>
        <v/>
      </c>
      <c r="D179" s="105"/>
      <c r="E179" s="103" t="s">
        <v>796</v>
      </c>
      <c r="F179" s="106" t="s">
        <v>797</v>
      </c>
      <c r="G179" s="103" t="s">
        <v>70</v>
      </c>
      <c r="H179" s="107"/>
      <c r="I179" s="108"/>
      <c r="J179" s="109" t="s">
        <v>68</v>
      </c>
      <c r="K179" s="109" t="s">
        <v>798</v>
      </c>
      <c r="L179" s="109" t="s">
        <v>39</v>
      </c>
      <c r="M179" s="103" t="s">
        <v>78</v>
      </c>
      <c r="N179" s="34" t="s">
        <v>771</v>
      </c>
      <c r="O179" s="103"/>
      <c r="P179" s="35" t="s">
        <v>333</v>
      </c>
      <c r="Q179" s="35" t="s">
        <v>94</v>
      </c>
      <c r="R179" s="103">
        <v>73.97</v>
      </c>
      <c r="S179" s="0" t="s">
        <v>38</v>
      </c>
      <c r="T179" s="0" t="s">
        <v>37</v>
      </c>
    </row>
    <row r="180" spans="1:20" ht="33.75" customHeight="1" x14ac:dyDescent="0.2">
      <c r="A180" s="103" t="s">
        <v>801</v>
      </c>
      <c r="B180" s="103" t="s">
        <v>802</v>
      </c>
      <c r="C180" s="104">
        <f>HYPERLINK("http://atberg.aha.ru/dnv/npk2027-16-07.jpg")</f>
        <v/>
      </c>
      <c r="D180" s="105"/>
      <c r="E180" s="103" t="s">
        <v>803</v>
      </c>
      <c r="F180" s="106" t="s">
        <v>804</v>
      </c>
      <c r="G180" s="103" t="s">
        <v>70</v>
      </c>
      <c r="H180" s="107"/>
      <c r="I180" s="108"/>
      <c r="J180" s="109" t="s">
        <v>68</v>
      </c>
      <c r="K180" s="109" t="s">
        <v>798</v>
      </c>
      <c r="L180" s="109" t="s">
        <v>39</v>
      </c>
      <c r="M180" s="103" t="s">
        <v>78</v>
      </c>
      <c r="N180" s="34" t="s">
        <v>771</v>
      </c>
      <c r="O180" s="103"/>
      <c r="P180" s="35" t="s">
        <v>333</v>
      </c>
      <c r="Q180" s="35" t="s">
        <v>94</v>
      </c>
      <c r="R180" s="103">
        <v>73.97</v>
      </c>
      <c r="S180" s="0" t="s">
        <v>36</v>
      </c>
      <c r="T180" s="0" t="s">
        <v>37</v>
      </c>
    </row>
    <row r="181" spans="1:20" ht="33.75" customHeight="1" x14ac:dyDescent="0.2">
      <c r="A181" s="103" t="s">
        <v>805</v>
      </c>
      <c r="B181" s="103" t="s">
        <v>806</v>
      </c>
      <c r="C181" s="104">
        <f>HYPERLINK("http://atberg.aha.ru/dnv/npk2027-16-08.jpg")</f>
        <v/>
      </c>
      <c r="D181" s="105"/>
      <c r="E181" s="103" t="s">
        <v>807</v>
      </c>
      <c r="F181" s="106" t="s">
        <v>808</v>
      </c>
      <c r="G181" s="103" t="s">
        <v>70</v>
      </c>
      <c r="H181" s="107"/>
      <c r="I181" s="108"/>
      <c r="J181" s="109" t="s">
        <v>68</v>
      </c>
      <c r="K181" s="109" t="s">
        <v>798</v>
      </c>
      <c r="L181" s="109" t="s">
        <v>39</v>
      </c>
      <c r="M181" s="103" t="s">
        <v>78</v>
      </c>
      <c r="N181" s="34" t="s">
        <v>771</v>
      </c>
      <c r="O181" s="103"/>
      <c r="P181" s="35" t="s">
        <v>333</v>
      </c>
      <c r="Q181" s="35" t="s">
        <v>94</v>
      </c>
      <c r="R181" s="103">
        <v>73.97</v>
      </c>
      <c r="S181" s="0" t="s">
        <v>35</v>
      </c>
      <c r="T181" s="0" t="s">
        <v>37</v>
      </c>
    </row>
    <row r="182" spans="1:20" ht="33.75" customHeight="1" x14ac:dyDescent="0.2">
      <c r="A182" s="103" t="s">
        <v>809</v>
      </c>
      <c r="B182" s="103" t="s">
        <v>810</v>
      </c>
      <c r="C182" s="104">
        <f>HYPERLINK("http://atberg.aha.ru/dnv/npk2027-16-09.jpg")</f>
        <v/>
      </c>
      <c r="D182" s="105"/>
      <c r="E182" s="103" t="s">
        <v>811</v>
      </c>
      <c r="F182" s="106" t="s">
        <v>399</v>
      </c>
      <c r="G182" s="103" t="s">
        <v>70</v>
      </c>
      <c r="H182" s="107"/>
      <c r="I182" s="108"/>
      <c r="J182" s="109" t="s">
        <v>68</v>
      </c>
      <c r="K182" s="109" t="s">
        <v>798</v>
      </c>
      <c r="L182" s="109" t="s">
        <v>39</v>
      </c>
      <c r="M182" s="103" t="s">
        <v>78</v>
      </c>
      <c r="N182" s="34" t="s">
        <v>771</v>
      </c>
      <c r="O182" s="103"/>
      <c r="P182" s="35" t="s">
        <v>333</v>
      </c>
      <c r="Q182" s="35" t="s">
        <v>94</v>
      </c>
      <c r="R182" s="103">
        <v>73.97</v>
      </c>
      <c r="S182" s="0" t="s">
        <v>799</v>
      </c>
      <c r="T182" s="0" t="s">
        <v>37</v>
      </c>
    </row>
    <row r="183" spans="1:20" ht="67.5" customHeight="1" x14ac:dyDescent="0.2">
      <c r="A183" s="103" t="s">
        <v>812</v>
      </c>
      <c r="B183" s="103" t="s">
        <v>813</v>
      </c>
      <c r="C183" s="104">
        <f>HYPERLINK("http://atberg.aha.ru/dnv/npk2027-16-10.jpg")</f>
        <v/>
      </c>
      <c r="D183" s="105"/>
      <c r="E183" s="103" t="s">
        <v>814</v>
      </c>
      <c r="F183" s="106" t="s">
        <v>815</v>
      </c>
      <c r="G183" s="103" t="s">
        <v>70</v>
      </c>
      <c r="H183" s="107"/>
      <c r="I183" s="108"/>
      <c r="J183" s="109" t="s">
        <v>68</v>
      </c>
      <c r="K183" s="109" t="s">
        <v>816</v>
      </c>
      <c r="L183" s="109" t="s">
        <v>34</v>
      </c>
      <c r="M183" s="103" t="s">
        <v>78</v>
      </c>
      <c r="N183" s="34" t="s">
        <v>771</v>
      </c>
      <c r="O183" s="103"/>
      <c r="P183" s="35" t="s">
        <v>817</v>
      </c>
      <c r="Q183" s="35" t="s">
        <v>94</v>
      </c>
      <c r="R183" s="103">
        <v>84.54</v>
      </c>
      <c r="S183" s="0" t="s">
        <v>33</v>
      </c>
      <c r="T183" s="0" t="s">
        <v>32</v>
      </c>
    </row>
    <row r="184" spans="1:20" ht="67.5" customHeight="1" x14ac:dyDescent="0.25">
      <c r="A184" s="103" t="s">
        <v>819</v>
      </c>
      <c r="B184" s="103" t="s">
        <v>820</v>
      </c>
      <c r="C184" s="104">
        <f>HYPERLINK("http://atberg.aha.ru/dnv/npk2027-16-11.jpg")</f>
        <v/>
      </c>
      <c r="D184" s="105"/>
      <c r="E184" s="103" t="s">
        <v>821</v>
      </c>
      <c r="F184" s="106" t="s">
        <v>822</v>
      </c>
      <c r="G184" s="103" t="s">
        <v>70</v>
      </c>
      <c r="H184" s="107"/>
      <c r="I184" s="108"/>
      <c r="J184" s="109" t="s">
        <v>68</v>
      </c>
      <c r="K184" s="109" t="s">
        <v>816</v>
      </c>
      <c r="L184" s="109" t="s">
        <v>34</v>
      </c>
      <c r="M184" s="103" t="s">
        <v>78</v>
      </c>
      <c r="N184" s="34" t="s">
        <v>771</v>
      </c>
      <c r="O184" s="103"/>
      <c r="P184" s="35" t="s">
        <v>817</v>
      </c>
      <c r="Q184" s="35" t="s">
        <v>94</v>
      </c>
      <c r="R184" s="103">
        <v>84.54</v>
      </c>
      <c r="S184" s="0" t="s">
        <v>353</v>
      </c>
      <c r="T184" s="0" t="s">
        <v>32</v>
      </c>
    </row>
    <row r="185" spans="1:20" ht="34.5" customHeight="1" x14ac:dyDescent="0.25">
      <c r="A185" s="103" t="s">
        <v>823</v>
      </c>
      <c r="B185" s="103" t="s">
        <v>824</v>
      </c>
      <c r="C185" s="104">
        <f>HYPERLINK("http://atberg.aha.ru/dnv/npk2027-18-01.jpg")</f>
        <v/>
      </c>
      <c r="D185" s="105" t="s">
        <v>825</v>
      </c>
      <c r="E185" s="103" t="s">
        <v>826</v>
      </c>
      <c r="F185" s="106" t="s">
        <v>827</v>
      </c>
      <c r="G185" s="103" t="s">
        <v>70</v>
      </c>
      <c r="H185" s="107"/>
      <c r="I185" s="108"/>
      <c r="J185" s="109" t="s">
        <v>72</v>
      </c>
      <c r="K185" s="109" t="s">
        <v>828</v>
      </c>
      <c r="L185" s="109" t="s">
        <v>715</v>
      </c>
      <c r="M185" s="103" t="s">
        <v>78</v>
      </c>
      <c r="N185" s="34" t="s">
        <v>829</v>
      </c>
      <c r="O185" s="103" t="s">
        <v>64</v>
      </c>
      <c r="P185" s="35"/>
      <c r="Q185" s="35" t="s">
        <v>830</v>
      </c>
      <c r="R185" s="103">
        <v>50.93</v>
      </c>
      <c r="S185" s="0" t="s">
        <v>81</v>
      </c>
      <c r="T185" s="0" t="s">
        <v>31</v>
      </c>
    </row>
    <row r="186" spans="1:20" ht="33.75" customHeight="1" x14ac:dyDescent="0.2">
      <c r="A186" s="103" t="s">
        <v>832</v>
      </c>
      <c r="B186" s="103" t="s">
        <v>833</v>
      </c>
      <c r="C186" s="104">
        <f>HYPERLINK("http://atberg.aha.ru/dnv/npk2027-17-01.jpg")</f>
        <v/>
      </c>
      <c r="D186" s="105"/>
      <c r="E186" s="103" t="s">
        <v>834</v>
      </c>
      <c r="F186" s="106" t="s">
        <v>835</v>
      </c>
      <c r="G186" s="103" t="s">
        <v>70</v>
      </c>
      <c r="H186" s="107"/>
      <c r="I186" s="108"/>
      <c r="J186" s="109" t="s">
        <v>68</v>
      </c>
      <c r="K186" s="109" t="s">
        <v>836</v>
      </c>
      <c r="L186" s="109" t="s">
        <v>30</v>
      </c>
      <c r="M186" s="103" t="s">
        <v>78</v>
      </c>
      <c r="N186" s="34" t="s">
        <v>837</v>
      </c>
      <c r="O186" s="103"/>
      <c r="P186" s="35" t="s">
        <v>83</v>
      </c>
      <c r="Q186" s="35" t="s">
        <v>838</v>
      </c>
      <c r="R186" s="103">
        <v>86.61</v>
      </c>
      <c r="S186" s="0" t="s">
        <v>29</v>
      </c>
      <c r="T186" s="0" t="s">
        <v>28</v>
      </c>
    </row>
    <row r="187" spans="1:20" ht="22.5" customHeight="1" x14ac:dyDescent="0.2">
      <c r="A187" s="103" t="s">
        <v>841</v>
      </c>
      <c r="B187" s="103" t="s">
        <v>842</v>
      </c>
      <c r="C187" s="104">
        <f>HYPERLINK("http://atberg.aha.ru/dnv/npk2027-17-02.jpg")</f>
        <v/>
      </c>
      <c r="D187" s="105"/>
      <c r="E187" s="103" t="s">
        <v>843</v>
      </c>
      <c r="F187" s="106" t="s">
        <v>844</v>
      </c>
      <c r="G187" s="103" t="s">
        <v>70</v>
      </c>
      <c r="H187" s="107"/>
      <c r="I187" s="108"/>
      <c r="J187" s="109" t="s">
        <v>68</v>
      </c>
      <c r="K187" s="109" t="s">
        <v>836</v>
      </c>
      <c r="L187" s="109" t="s">
        <v>30</v>
      </c>
      <c r="M187" s="103" t="s">
        <v>85</v>
      </c>
      <c r="N187" s="34" t="s">
        <v>845</v>
      </c>
      <c r="O187" s="103"/>
      <c r="P187" s="35" t="s">
        <v>846</v>
      </c>
      <c r="Q187" s="35" t="s">
        <v>838</v>
      </c>
      <c r="R187" s="103">
        <v>86.61</v>
      </c>
      <c r="S187" s="0" t="s">
        <v>27</v>
      </c>
      <c r="T187" s="0" t="s">
        <v>28</v>
      </c>
    </row>
    <row r="188" spans="1:20" ht="33.75" customHeight="1" x14ac:dyDescent="0.2">
      <c r="A188" s="103" t="s">
        <v>847</v>
      </c>
      <c r="B188" s="103" t="s">
        <v>848</v>
      </c>
      <c r="C188" s="104">
        <f>HYPERLINK("http://atberg.aha.ru/dnv/npk2027-17-04.jpg")</f>
        <v/>
      </c>
      <c r="D188" s="105"/>
      <c r="E188" s="103" t="s">
        <v>849</v>
      </c>
      <c r="F188" s="106" t="s">
        <v>850</v>
      </c>
      <c r="G188" s="103" t="s">
        <v>70</v>
      </c>
      <c r="H188" s="107"/>
      <c r="I188" s="108"/>
      <c r="J188" s="109" t="s">
        <v>68</v>
      </c>
      <c r="K188" s="109" t="s">
        <v>836</v>
      </c>
      <c r="L188" s="109" t="s">
        <v>30</v>
      </c>
      <c r="M188" s="103" t="s">
        <v>78</v>
      </c>
      <c r="N188" s="34" t="s">
        <v>837</v>
      </c>
      <c r="O188" s="103"/>
      <c r="P188" s="35" t="s">
        <v>83</v>
      </c>
      <c r="Q188" s="35" t="s">
        <v>838</v>
      </c>
      <c r="R188" s="103">
        <v>86.61</v>
      </c>
      <c r="S188" s="0" t="s">
        <v>26</v>
      </c>
      <c r="T188" s="0" t="s">
        <v>28</v>
      </c>
    </row>
    <row r="189" spans="1:20" ht="22.5" customHeight="1" x14ac:dyDescent="0.2">
      <c r="A189" s="103" t="s">
        <v>851</v>
      </c>
      <c r="B189" s="103" t="s">
        <v>852</v>
      </c>
      <c r="C189" s="104">
        <f>HYPERLINK("http://atberg.aha.ru/dnv/npk2027-17-05.jpg")</f>
        <v/>
      </c>
      <c r="D189" s="105"/>
      <c r="E189" s="103" t="s">
        <v>853</v>
      </c>
      <c r="F189" s="106" t="s">
        <v>854</v>
      </c>
      <c r="G189" s="103" t="s">
        <v>70</v>
      </c>
      <c r="H189" s="107"/>
      <c r="I189" s="108"/>
      <c r="J189" s="109" t="s">
        <v>68</v>
      </c>
      <c r="K189" s="109" t="s">
        <v>836</v>
      </c>
      <c r="L189" s="109" t="s">
        <v>30</v>
      </c>
      <c r="M189" s="103" t="s">
        <v>85</v>
      </c>
      <c r="N189" s="34" t="s">
        <v>845</v>
      </c>
      <c r="O189" s="103"/>
      <c r="P189" s="35" t="s">
        <v>846</v>
      </c>
      <c r="Q189" s="35" t="s">
        <v>838</v>
      </c>
      <c r="R189" s="103">
        <v>86.61</v>
      </c>
      <c r="S189" s="0" t="s">
        <v>25</v>
      </c>
      <c r="T189" s="0" t="s">
        <v>28</v>
      </c>
    </row>
    <row r="190" spans="1:20" ht="22.5" customHeight="1" x14ac:dyDescent="0.2">
      <c r="A190" s="103" t="s">
        <v>855</v>
      </c>
      <c r="B190" s="103" t="s">
        <v>856</v>
      </c>
      <c r="C190" s="104">
        <f>HYPERLINK("http://atberg.aha.ru/dnv/npk2027-17-06.jpg")</f>
        <v/>
      </c>
      <c r="D190" s="105"/>
      <c r="E190" s="103" t="s">
        <v>857</v>
      </c>
      <c r="F190" s="106" t="s">
        <v>858</v>
      </c>
      <c r="G190" s="103" t="s">
        <v>70</v>
      </c>
      <c r="H190" s="107"/>
      <c r="I190" s="108"/>
      <c r="J190" s="109" t="s">
        <v>68</v>
      </c>
      <c r="K190" s="109" t="s">
        <v>836</v>
      </c>
      <c r="L190" s="109" t="s">
        <v>30</v>
      </c>
      <c r="M190" s="103" t="s">
        <v>85</v>
      </c>
      <c r="N190" s="34" t="s">
        <v>845</v>
      </c>
      <c r="O190" s="103"/>
      <c r="P190" s="35" t="s">
        <v>846</v>
      </c>
      <c r="Q190" s="35" t="s">
        <v>838</v>
      </c>
      <c r="R190" s="103">
        <v>86.61</v>
      </c>
      <c r="S190" s="0" t="s">
        <v>24</v>
      </c>
      <c r="T190" s="0" t="s">
        <v>28</v>
      </c>
    </row>
    <row r="191" spans="1:20" ht="45" customHeight="1" x14ac:dyDescent="0.2">
      <c r="A191" s="103" t="s">
        <v>859</v>
      </c>
      <c r="B191" s="103" t="s">
        <v>860</v>
      </c>
      <c r="C191" s="104">
        <f>HYPERLINK("http://atberg.aha.ru/dnv/npk2027-17-07.jpg")</f>
        <v/>
      </c>
      <c r="D191" s="105"/>
      <c r="E191" s="103" t="s">
        <v>861</v>
      </c>
      <c r="F191" s="106" t="s">
        <v>862</v>
      </c>
      <c r="G191" s="103" t="s">
        <v>70</v>
      </c>
      <c r="H191" s="107"/>
      <c r="I191" s="108"/>
      <c r="J191" s="109" t="s">
        <v>68</v>
      </c>
      <c r="K191" s="109" t="s">
        <v>836</v>
      </c>
      <c r="L191" s="109" t="s">
        <v>30</v>
      </c>
      <c r="M191" s="103" t="s">
        <v>78</v>
      </c>
      <c r="N191" s="34" t="s">
        <v>837</v>
      </c>
      <c r="O191" s="103"/>
      <c r="P191" s="35" t="s">
        <v>863</v>
      </c>
      <c r="Q191" s="35" t="s">
        <v>838</v>
      </c>
      <c r="R191" s="103">
        <v>86.61</v>
      </c>
      <c r="S191" s="0" t="s">
        <v>47</v>
      </c>
      <c r="T191" s="0" t="s">
        <v>28</v>
      </c>
    </row>
    <row r="192" spans="1:20" ht="22.5" customHeight="1" x14ac:dyDescent="0.2">
      <c r="A192" s="103" t="s">
        <v>864</v>
      </c>
      <c r="B192" s="103" t="s">
        <v>865</v>
      </c>
      <c r="C192" s="104">
        <f>HYPERLINK("http://atberg.aha.ru/dnv/npk2027-17-08.jpg")</f>
        <v/>
      </c>
      <c r="D192" s="105"/>
      <c r="E192" s="103" t="s">
        <v>866</v>
      </c>
      <c r="F192" s="106" t="s">
        <v>867</v>
      </c>
      <c r="G192" s="103" t="s">
        <v>70</v>
      </c>
      <c r="H192" s="107"/>
      <c r="I192" s="108"/>
      <c r="J192" s="109" t="s">
        <v>68</v>
      </c>
      <c r="K192" s="109" t="s">
        <v>836</v>
      </c>
      <c r="L192" s="109" t="s">
        <v>30</v>
      </c>
      <c r="M192" s="103" t="s">
        <v>85</v>
      </c>
      <c r="N192" s="34" t="s">
        <v>845</v>
      </c>
      <c r="O192" s="103"/>
      <c r="P192" s="35" t="s">
        <v>846</v>
      </c>
      <c r="Q192" s="35" t="s">
        <v>838</v>
      </c>
      <c r="R192" s="103">
        <v>86.61</v>
      </c>
      <c r="S192" s="0" t="s">
        <v>46</v>
      </c>
      <c r="T192" s="0" t="s">
        <v>28</v>
      </c>
    </row>
    <row r="193" spans="1:20" ht="22.5" customHeight="1" x14ac:dyDescent="0.2">
      <c r="A193" s="103" t="s">
        <v>868</v>
      </c>
      <c r="B193" s="103" t="s">
        <v>869</v>
      </c>
      <c r="C193" s="104">
        <f>HYPERLINK("http://atberg.aha.ru/dnv/npk2027-17-09.jpg")</f>
        <v/>
      </c>
      <c r="D193" s="105"/>
      <c r="E193" s="103" t="s">
        <v>870</v>
      </c>
      <c r="F193" s="106" t="s">
        <v>871</v>
      </c>
      <c r="G193" s="103" t="s">
        <v>70</v>
      </c>
      <c r="H193" s="107"/>
      <c r="I193" s="108"/>
      <c r="J193" s="109" t="s">
        <v>68</v>
      </c>
      <c r="K193" s="109" t="s">
        <v>836</v>
      </c>
      <c r="L193" s="109" t="s">
        <v>30</v>
      </c>
      <c r="M193" s="103" t="s">
        <v>85</v>
      </c>
      <c r="N193" s="34" t="s">
        <v>845</v>
      </c>
      <c r="O193" s="103"/>
      <c r="P193" s="35" t="s">
        <v>846</v>
      </c>
      <c r="Q193" s="35" t="s">
        <v>838</v>
      </c>
      <c r="R193" s="103">
        <v>86.61</v>
      </c>
      <c r="S193" s="0" t="s">
        <v>45</v>
      </c>
      <c r="T193" s="0" t="s">
        <v>28</v>
      </c>
    </row>
    <row r="194" spans="1:20" ht="33.75" customHeight="1" x14ac:dyDescent="0.2">
      <c r="A194" s="103" t="s">
        <v>872</v>
      </c>
      <c r="B194" s="103" t="s">
        <v>873</v>
      </c>
      <c r="C194" s="104">
        <f>HYPERLINK("http://atberg.aha.ru/dnv/npk2027-17-10.jpg")</f>
        <v/>
      </c>
      <c r="D194" s="105"/>
      <c r="E194" s="103" t="s">
        <v>874</v>
      </c>
      <c r="F194" s="106" t="s">
        <v>875</v>
      </c>
      <c r="G194" s="103" t="s">
        <v>70</v>
      </c>
      <c r="H194" s="107"/>
      <c r="I194" s="108"/>
      <c r="J194" s="109" t="s">
        <v>68</v>
      </c>
      <c r="K194" s="109" t="s">
        <v>836</v>
      </c>
      <c r="L194" s="109" t="s">
        <v>30</v>
      </c>
      <c r="M194" s="103" t="s">
        <v>78</v>
      </c>
      <c r="N194" s="34" t="s">
        <v>837</v>
      </c>
      <c r="O194" s="103"/>
      <c r="P194" s="35" t="s">
        <v>83</v>
      </c>
      <c r="Q194" s="35" t="s">
        <v>838</v>
      </c>
      <c r="R194" s="103">
        <v>86.61</v>
      </c>
      <c r="S194" s="0" t="s">
        <v>44</v>
      </c>
      <c r="T194" s="0" t="s">
        <v>28</v>
      </c>
    </row>
    <row r="195" spans="1:20" ht="22.5" customHeight="1" x14ac:dyDescent="0.2">
      <c r="A195" s="103" t="s">
        <v>876</v>
      </c>
      <c r="B195" s="103" t="s">
        <v>877</v>
      </c>
      <c r="C195" s="104">
        <f>HYPERLINK("http://atberg.aha.ru/dnv/npk2027-17-11.jpg")</f>
        <v/>
      </c>
      <c r="D195" s="105"/>
      <c r="E195" s="103" t="s">
        <v>878</v>
      </c>
      <c r="F195" s="106" t="s">
        <v>879</v>
      </c>
      <c r="G195" s="103" t="s">
        <v>70</v>
      </c>
      <c r="H195" s="107"/>
      <c r="I195" s="108"/>
      <c r="J195" s="109" t="s">
        <v>68</v>
      </c>
      <c r="K195" s="109" t="s">
        <v>836</v>
      </c>
      <c r="L195" s="109" t="s">
        <v>30</v>
      </c>
      <c r="M195" s="103" t="s">
        <v>85</v>
      </c>
      <c r="N195" s="34" t="s">
        <v>845</v>
      </c>
      <c r="O195" s="103"/>
      <c r="P195" s="35" t="s">
        <v>846</v>
      </c>
      <c r="Q195" s="35" t="s">
        <v>838</v>
      </c>
      <c r="R195" s="103">
        <v>86.61</v>
      </c>
      <c r="S195" s="0" t="s">
        <v>43</v>
      </c>
      <c r="T195" s="0" t="s">
        <v>28</v>
      </c>
    </row>
    <row r="196" spans="1:20" ht="33.75" customHeight="1" x14ac:dyDescent="0.2">
      <c r="A196" s="103" t="s">
        <v>880</v>
      </c>
      <c r="B196" s="103" t="s">
        <v>881</v>
      </c>
      <c r="C196" s="104">
        <f>HYPERLINK("http://atberg.aha.ru/dnv/npk2027-17-13.jpg")</f>
        <v/>
      </c>
      <c r="D196" s="105"/>
      <c r="E196" s="103" t="s">
        <v>882</v>
      </c>
      <c r="F196" s="106" t="s">
        <v>883</v>
      </c>
      <c r="G196" s="103" t="s">
        <v>70</v>
      </c>
      <c r="H196" s="107"/>
      <c r="I196" s="108"/>
      <c r="J196" s="109" t="s">
        <v>68</v>
      </c>
      <c r="K196" s="109" t="s">
        <v>836</v>
      </c>
      <c r="L196" s="109" t="s">
        <v>30</v>
      </c>
      <c r="M196" s="103" t="s">
        <v>78</v>
      </c>
      <c r="N196" s="34" t="s">
        <v>837</v>
      </c>
      <c r="O196" s="103"/>
      <c r="P196" s="35" t="s">
        <v>83</v>
      </c>
      <c r="Q196" s="35" t="s">
        <v>838</v>
      </c>
      <c r="R196" s="103">
        <v>86.61</v>
      </c>
      <c r="S196" s="0" t="s">
        <v>42</v>
      </c>
      <c r="T196" s="0" t="s">
        <v>28</v>
      </c>
    </row>
    <row r="197" spans="1:20" ht="33.75" customHeight="1" x14ac:dyDescent="0.2">
      <c r="A197" s="103" t="s">
        <v>884</v>
      </c>
      <c r="B197" s="103" t="s">
        <v>885</v>
      </c>
      <c r="C197" s="104">
        <f>HYPERLINK("http://atberg.aha.ru/dnv/npk2027-17-14.jpg")</f>
        <v/>
      </c>
      <c r="D197" s="105"/>
      <c r="E197" s="103" t="s">
        <v>886</v>
      </c>
      <c r="F197" s="106" t="s">
        <v>887</v>
      </c>
      <c r="G197" s="103" t="s">
        <v>70</v>
      </c>
      <c r="H197" s="107"/>
      <c r="I197" s="108"/>
      <c r="J197" s="109" t="s">
        <v>68</v>
      </c>
      <c r="K197" s="109" t="s">
        <v>836</v>
      </c>
      <c r="L197" s="109" t="s">
        <v>30</v>
      </c>
      <c r="M197" s="103" t="s">
        <v>78</v>
      </c>
      <c r="N197" s="34" t="s">
        <v>837</v>
      </c>
      <c r="O197" s="103"/>
      <c r="P197" s="35" t="s">
        <v>83</v>
      </c>
      <c r="Q197" s="35" t="s">
        <v>838</v>
      </c>
      <c r="R197" s="103">
        <v>86.61</v>
      </c>
      <c r="S197" s="0" t="s">
        <v>41</v>
      </c>
      <c r="T197" s="0" t="s">
        <v>28</v>
      </c>
    </row>
    <row r="198" spans="1:20" ht="45" customHeight="1" x14ac:dyDescent="0.2">
      <c r="A198" s="103" t="s">
        <v>888</v>
      </c>
      <c r="B198" s="103" t="s">
        <v>889</v>
      </c>
      <c r="C198" s="104">
        <f>HYPERLINK("http://atberg.aha.ru/dnv/npk2027-17-16.jpg")</f>
        <v/>
      </c>
      <c r="D198" s="105"/>
      <c r="E198" s="103" t="s">
        <v>890</v>
      </c>
      <c r="F198" s="106" t="s">
        <v>891</v>
      </c>
      <c r="G198" s="103" t="s">
        <v>70</v>
      </c>
      <c r="H198" s="107"/>
      <c r="I198" s="108"/>
      <c r="J198" s="109" t="s">
        <v>68</v>
      </c>
      <c r="K198" s="109" t="s">
        <v>836</v>
      </c>
      <c r="L198" s="109" t="s">
        <v>30</v>
      </c>
      <c r="M198" s="103" t="s">
        <v>78</v>
      </c>
      <c r="N198" s="34" t="s">
        <v>837</v>
      </c>
      <c r="O198" s="103"/>
      <c r="P198" s="35" t="s">
        <v>863</v>
      </c>
      <c r="Q198" s="35" t="s">
        <v>838</v>
      </c>
      <c r="R198" s="103">
        <v>86.61</v>
      </c>
      <c r="S198" s="0" t="s">
        <v>40</v>
      </c>
      <c r="T198" s="0" t="s">
        <v>28</v>
      </c>
    </row>
    <row r="199" spans="1:20" ht="22.5" customHeight="1" x14ac:dyDescent="0.2">
      <c r="A199" s="103" t="s">
        <v>892</v>
      </c>
      <c r="B199" s="103" t="s">
        <v>893</v>
      </c>
      <c r="C199" s="104">
        <f>HYPERLINK("http://atberg.aha.ru/dnv/npk2027-17-15.jpg")</f>
        <v/>
      </c>
      <c r="D199" s="105"/>
      <c r="E199" s="103" t="s">
        <v>894</v>
      </c>
      <c r="F199" s="106" t="s">
        <v>895</v>
      </c>
      <c r="G199" s="103" t="s">
        <v>70</v>
      </c>
      <c r="H199" s="107"/>
      <c r="I199" s="108"/>
      <c r="J199" s="109" t="s">
        <v>68</v>
      </c>
      <c r="K199" s="109" t="s">
        <v>836</v>
      </c>
      <c r="L199" s="109" t="s">
        <v>30</v>
      </c>
      <c r="M199" s="103" t="s">
        <v>85</v>
      </c>
      <c r="N199" s="34" t="s">
        <v>845</v>
      </c>
      <c r="O199" s="103"/>
      <c r="P199" s="35" t="s">
        <v>846</v>
      </c>
      <c r="Q199" s="35" t="s">
        <v>838</v>
      </c>
      <c r="R199" s="103">
        <v>86.61</v>
      </c>
      <c r="S199" s="0" t="s">
        <v>53</v>
      </c>
      <c r="T199" s="0" t="s">
        <v>28</v>
      </c>
    </row>
    <row r="200" spans="1:20" ht="45" customHeight="1" x14ac:dyDescent="0.2">
      <c r="A200" s="103" t="s">
        <v>896</v>
      </c>
      <c r="B200" s="103" t="s">
        <v>897</v>
      </c>
      <c r="C200" s="104">
        <f>HYPERLINK("http://atberg.aha.ru/dnv/npk2027-17-19.jpg")</f>
        <v/>
      </c>
      <c r="D200" s="105"/>
      <c r="E200" s="103" t="s">
        <v>898</v>
      </c>
      <c r="F200" s="106" t="s">
        <v>899</v>
      </c>
      <c r="G200" s="103" t="s">
        <v>70</v>
      </c>
      <c r="H200" s="107"/>
      <c r="I200" s="108"/>
      <c r="J200" s="109" t="s">
        <v>68</v>
      </c>
      <c r="K200" s="109" t="s">
        <v>836</v>
      </c>
      <c r="L200" s="109" t="s">
        <v>30</v>
      </c>
      <c r="M200" s="103" t="s">
        <v>78</v>
      </c>
      <c r="N200" s="34" t="s">
        <v>837</v>
      </c>
      <c r="O200" s="103"/>
      <c r="P200" s="35" t="s">
        <v>863</v>
      </c>
      <c r="Q200" s="35" t="s">
        <v>838</v>
      </c>
      <c r="R200" s="103">
        <v>86.61</v>
      </c>
      <c r="S200" s="0" t="s">
        <v>52</v>
      </c>
      <c r="T200" s="0" t="s">
        <v>28</v>
      </c>
    </row>
    <row r="201" spans="1:20" ht="33.75" customHeight="1" x14ac:dyDescent="0.2">
      <c r="A201" s="103" t="s">
        <v>900</v>
      </c>
      <c r="B201" s="103" t="s">
        <v>901</v>
      </c>
      <c r="C201" s="104">
        <f>HYPERLINK("http://atberg.aha.ru/dnv/npk2027-17-18.jpg")</f>
        <v/>
      </c>
      <c r="D201" s="105"/>
      <c r="E201" s="103" t="s">
        <v>902</v>
      </c>
      <c r="F201" s="106" t="s">
        <v>903</v>
      </c>
      <c r="G201" s="103" t="s">
        <v>70</v>
      </c>
      <c r="H201" s="107"/>
      <c r="I201" s="108"/>
      <c r="J201" s="109" t="s">
        <v>68</v>
      </c>
      <c r="K201" s="109" t="s">
        <v>836</v>
      </c>
      <c r="L201" s="109" t="s">
        <v>30</v>
      </c>
      <c r="M201" s="103" t="s">
        <v>78</v>
      </c>
      <c r="N201" s="34" t="s">
        <v>837</v>
      </c>
      <c r="O201" s="103"/>
      <c r="P201" s="35" t="s">
        <v>83</v>
      </c>
      <c r="Q201" s="35" t="s">
        <v>838</v>
      </c>
      <c r="R201" s="103">
        <v>86.61</v>
      </c>
      <c r="S201" s="0" t="s">
        <v>51</v>
      </c>
      <c r="T201" s="0" t="s">
        <v>28</v>
      </c>
    </row>
    <row r="202" spans="1:20" ht="45" customHeight="1" x14ac:dyDescent="0.2">
      <c r="A202" s="103" t="s">
        <v>904</v>
      </c>
      <c r="B202" s="103" t="s">
        <v>905</v>
      </c>
      <c r="C202" s="104">
        <f>HYPERLINK("http://atberg.aha.ru/dnv/npk2027-17-20.jpg")</f>
        <v/>
      </c>
      <c r="D202" s="105"/>
      <c r="E202" s="103" t="s">
        <v>906</v>
      </c>
      <c r="F202" s="106" t="s">
        <v>907</v>
      </c>
      <c r="G202" s="103" t="s">
        <v>70</v>
      </c>
      <c r="H202" s="107"/>
      <c r="I202" s="108"/>
      <c r="J202" s="109" t="s">
        <v>68</v>
      </c>
      <c r="K202" s="109" t="s">
        <v>836</v>
      </c>
      <c r="L202" s="109" t="s">
        <v>30</v>
      </c>
      <c r="M202" s="103" t="s">
        <v>78</v>
      </c>
      <c r="N202" s="34" t="s">
        <v>837</v>
      </c>
      <c r="O202" s="103"/>
      <c r="P202" s="35" t="s">
        <v>863</v>
      </c>
      <c r="Q202" s="35" t="s">
        <v>838</v>
      </c>
      <c r="R202" s="103">
        <v>86.61</v>
      </c>
      <c r="S202" s="0" t="s">
        <v>50</v>
      </c>
      <c r="T202" s="0" t="s">
        <v>28</v>
      </c>
    </row>
    <row r="203" spans="1:20" ht="33.75" customHeight="1" x14ac:dyDescent="0.2">
      <c r="A203" s="103" t="s">
        <v>908</v>
      </c>
      <c r="B203" s="103" t="s">
        <v>909</v>
      </c>
      <c r="C203" s="104">
        <f>HYPERLINK("http://atberg.aha.ru/dnv/npk2027-17-21.jpg")</f>
        <v/>
      </c>
      <c r="D203" s="105"/>
      <c r="E203" s="103" t="s">
        <v>910</v>
      </c>
      <c r="F203" s="106" t="s">
        <v>911</v>
      </c>
      <c r="G203" s="103" t="s">
        <v>70</v>
      </c>
      <c r="H203" s="107"/>
      <c r="I203" s="108"/>
      <c r="J203" s="109" t="s">
        <v>68</v>
      </c>
      <c r="K203" s="109" t="s">
        <v>836</v>
      </c>
      <c r="L203" s="109" t="s">
        <v>30</v>
      </c>
      <c r="M203" s="103" t="s">
        <v>78</v>
      </c>
      <c r="N203" s="34" t="s">
        <v>837</v>
      </c>
      <c r="O203" s="103"/>
      <c r="P203" s="35" t="s">
        <v>83</v>
      </c>
      <c r="Q203" s="35" t="s">
        <v>838</v>
      </c>
      <c r="R203" s="103">
        <v>86.61</v>
      </c>
      <c r="S203" s="0" t="s">
        <v>49</v>
      </c>
      <c r="T203" s="0" t="s">
        <v>28</v>
      </c>
    </row>
    <row r="204" spans="1:20" ht="22.5" customHeight="1" x14ac:dyDescent="0.2">
      <c r="A204" s="103" t="s">
        <v>912</v>
      </c>
      <c r="B204" s="103" t="s">
        <v>913</v>
      </c>
      <c r="C204" s="104">
        <f>HYPERLINK("http://atberg.aha.ru/dnv/npk2027-17-23.jpg")</f>
        <v/>
      </c>
      <c r="D204" s="105"/>
      <c r="E204" s="103" t="s">
        <v>914</v>
      </c>
      <c r="F204" s="106" t="s">
        <v>915</v>
      </c>
      <c r="G204" s="103" t="s">
        <v>70</v>
      </c>
      <c r="H204" s="107"/>
      <c r="I204" s="108"/>
      <c r="J204" s="109" t="s">
        <v>68</v>
      </c>
      <c r="K204" s="109" t="s">
        <v>836</v>
      </c>
      <c r="L204" s="109" t="s">
        <v>30</v>
      </c>
      <c r="M204" s="103" t="s">
        <v>85</v>
      </c>
      <c r="N204" s="34" t="s">
        <v>845</v>
      </c>
      <c r="O204" s="103"/>
      <c r="P204" s="35" t="s">
        <v>846</v>
      </c>
      <c r="Q204" s="35" t="s">
        <v>838</v>
      </c>
      <c r="R204" s="103">
        <v>86.61</v>
      </c>
      <c r="S204" s="0" t="s">
        <v>48</v>
      </c>
      <c r="T204" s="0" t="s">
        <v>28</v>
      </c>
    </row>
    <row r="205" spans="1:20" ht="22.5" customHeight="1" x14ac:dyDescent="0.2">
      <c r="A205" s="103" t="s">
        <v>916</v>
      </c>
      <c r="B205" s="103" t="s">
        <v>917</v>
      </c>
      <c r="C205" s="104">
        <f>HYPERLINK("http://atberg.aha.ru/dnv/npk2027-17-24.jpg")</f>
        <v/>
      </c>
      <c r="D205" s="105"/>
      <c r="E205" s="103" t="s">
        <v>918</v>
      </c>
      <c r="F205" s="106" t="s">
        <v>919</v>
      </c>
      <c r="G205" s="103" t="s">
        <v>70</v>
      </c>
      <c r="H205" s="107"/>
      <c r="I205" s="108"/>
      <c r="J205" s="109" t="s">
        <v>68</v>
      </c>
      <c r="K205" s="109" t="s">
        <v>836</v>
      </c>
      <c r="L205" s="109" t="s">
        <v>30</v>
      </c>
      <c r="M205" s="103" t="s">
        <v>85</v>
      </c>
      <c r="N205" s="34" t="s">
        <v>845</v>
      </c>
      <c r="O205" s="103"/>
      <c r="P205" s="35" t="s">
        <v>846</v>
      </c>
      <c r="Q205" s="35" t="s">
        <v>838</v>
      </c>
      <c r="R205" s="103">
        <v>86.61</v>
      </c>
      <c r="S205" s="0" t="s">
        <v>59</v>
      </c>
      <c r="T205" s="0" t="s">
        <v>28</v>
      </c>
    </row>
    <row r="206" spans="1:20" ht="22.5" customHeight="1" x14ac:dyDescent="0.2">
      <c r="A206" s="103" t="s">
        <v>920</v>
      </c>
      <c r="B206" s="103" t="s">
        <v>921</v>
      </c>
      <c r="C206" s="104">
        <f>HYPERLINK("http://atberg.aha.ru/dnv/npk2027-17-25.jpg")</f>
        <v/>
      </c>
      <c r="D206" s="105"/>
      <c r="E206" s="103" t="s">
        <v>922</v>
      </c>
      <c r="F206" s="106" t="s">
        <v>923</v>
      </c>
      <c r="G206" s="103" t="s">
        <v>70</v>
      </c>
      <c r="H206" s="107"/>
      <c r="I206" s="108"/>
      <c r="J206" s="109" t="s">
        <v>68</v>
      </c>
      <c r="K206" s="109" t="s">
        <v>836</v>
      </c>
      <c r="L206" s="109" t="s">
        <v>30</v>
      </c>
      <c r="M206" s="103" t="s">
        <v>85</v>
      </c>
      <c r="N206" s="34" t="s">
        <v>845</v>
      </c>
      <c r="O206" s="103"/>
      <c r="P206" s="35" t="s">
        <v>846</v>
      </c>
      <c r="Q206" s="35" t="s">
        <v>838</v>
      </c>
      <c r="R206" s="103">
        <v>86.61</v>
      </c>
      <c r="S206" s="0" t="s">
        <v>58</v>
      </c>
      <c r="T206" s="0" t="s">
        <v>28</v>
      </c>
    </row>
    <row r="207" spans="1:20" ht="22.5" customHeight="1" x14ac:dyDescent="0.2">
      <c r="A207" s="103" t="s">
        <v>924</v>
      </c>
      <c r="B207" s="103" t="s">
        <v>925</v>
      </c>
      <c r="C207" s="104">
        <f>HYPERLINK("http://atberg.aha.ru/dnv/npk2027-17-27.jpg")</f>
        <v/>
      </c>
      <c r="D207" s="105"/>
      <c r="E207" s="103" t="s">
        <v>926</v>
      </c>
      <c r="F207" s="106" t="s">
        <v>927</v>
      </c>
      <c r="G207" s="103" t="s">
        <v>70</v>
      </c>
      <c r="H207" s="107"/>
      <c r="I207" s="108"/>
      <c r="J207" s="109" t="s">
        <v>68</v>
      </c>
      <c r="K207" s="109" t="s">
        <v>836</v>
      </c>
      <c r="L207" s="109" t="s">
        <v>30</v>
      </c>
      <c r="M207" s="103" t="s">
        <v>85</v>
      </c>
      <c r="N207" s="34" t="s">
        <v>845</v>
      </c>
      <c r="O207" s="103"/>
      <c r="P207" s="35" t="s">
        <v>846</v>
      </c>
      <c r="Q207" s="35" t="s">
        <v>838</v>
      </c>
      <c r="R207" s="103">
        <v>86.61</v>
      </c>
      <c r="S207" s="0" t="s">
        <v>57</v>
      </c>
      <c r="T207" s="0" t="s">
        <v>28</v>
      </c>
    </row>
    <row r="208" spans="1:20" ht="22.5" customHeight="1" x14ac:dyDescent="0.2">
      <c r="A208" s="103" t="s">
        <v>928</v>
      </c>
      <c r="B208" s="103" t="s">
        <v>929</v>
      </c>
      <c r="C208" s="104">
        <f>HYPERLINK("http://atberg.aha.ru/dnv/npk2027-17-29.jpg")</f>
        <v/>
      </c>
      <c r="D208" s="105"/>
      <c r="E208" s="103" t="s">
        <v>930</v>
      </c>
      <c r="F208" s="106" t="s">
        <v>931</v>
      </c>
      <c r="G208" s="103" t="s">
        <v>70</v>
      </c>
      <c r="H208" s="107"/>
      <c r="I208" s="108"/>
      <c r="J208" s="109" t="s">
        <v>68</v>
      </c>
      <c r="K208" s="109" t="s">
        <v>836</v>
      </c>
      <c r="L208" s="109" t="s">
        <v>30</v>
      </c>
      <c r="M208" s="103" t="s">
        <v>85</v>
      </c>
      <c r="N208" s="34" t="s">
        <v>845</v>
      </c>
      <c r="O208" s="103"/>
      <c r="P208" s="35" t="s">
        <v>846</v>
      </c>
      <c r="Q208" s="35" t="s">
        <v>838</v>
      </c>
      <c r="R208" s="103">
        <v>86.61</v>
      </c>
      <c r="S208" s="0" t="s">
        <v>56</v>
      </c>
      <c r="T208" s="0" t="s">
        <v>28</v>
      </c>
    </row>
    <row r="209" spans="1:20" ht="22.5" customHeight="1" x14ac:dyDescent="0.2">
      <c r="A209" s="103" t="s">
        <v>932</v>
      </c>
      <c r="B209" s="103" t="s">
        <v>933</v>
      </c>
      <c r="C209" s="104">
        <f>HYPERLINK("http://atberg.aha.ru/dnv/npk2027-17-26.jpg")</f>
        <v/>
      </c>
      <c r="D209" s="105"/>
      <c r="E209" s="103" t="s">
        <v>934</v>
      </c>
      <c r="F209" s="106" t="s">
        <v>935</v>
      </c>
      <c r="G209" s="103" t="s">
        <v>70</v>
      </c>
      <c r="H209" s="107"/>
      <c r="I209" s="108"/>
      <c r="J209" s="109" t="s">
        <v>68</v>
      </c>
      <c r="K209" s="109" t="s">
        <v>836</v>
      </c>
      <c r="L209" s="109" t="s">
        <v>30</v>
      </c>
      <c r="M209" s="103" t="s">
        <v>85</v>
      </c>
      <c r="N209" s="34" t="s">
        <v>845</v>
      </c>
      <c r="O209" s="103"/>
      <c r="P209" s="35" t="s">
        <v>846</v>
      </c>
      <c r="Q209" s="35" t="s">
        <v>838</v>
      </c>
      <c r="R209" s="103">
        <v>86.61</v>
      </c>
      <c r="S209" s="0" t="s">
        <v>55</v>
      </c>
      <c r="T209" s="0" t="s">
        <v>28</v>
      </c>
    </row>
    <row r="210" spans="1:20" ht="45" customHeight="1" x14ac:dyDescent="0.2">
      <c r="A210" s="103" t="s">
        <v>936</v>
      </c>
      <c r="B210" s="103" t="s">
        <v>937</v>
      </c>
      <c r="C210" s="104">
        <f>HYPERLINK("http://atberg.aha.ru/dnv/npk2027-17-31.jpg")</f>
        <v/>
      </c>
      <c r="D210" s="105"/>
      <c r="E210" s="103" t="s">
        <v>938</v>
      </c>
      <c r="F210" s="106" t="s">
        <v>939</v>
      </c>
      <c r="G210" s="103" t="s">
        <v>70</v>
      </c>
      <c r="H210" s="107"/>
      <c r="I210" s="108"/>
      <c r="J210" s="109" t="s">
        <v>68</v>
      </c>
      <c r="K210" s="109" t="s">
        <v>836</v>
      </c>
      <c r="L210" s="109" t="s">
        <v>30</v>
      </c>
      <c r="M210" s="103" t="s">
        <v>78</v>
      </c>
      <c r="N210" s="34" t="s">
        <v>837</v>
      </c>
      <c r="O210" s="103"/>
      <c r="P210" s="35" t="s">
        <v>863</v>
      </c>
      <c r="Q210" s="35" t="s">
        <v>838</v>
      </c>
      <c r="R210" s="103">
        <v>86.61</v>
      </c>
      <c r="S210" s="0" t="s">
        <v>54</v>
      </c>
      <c r="T210" s="0" t="s">
        <v>28</v>
      </c>
    </row>
    <row r="211" spans="1:20" ht="45" customHeight="1" x14ac:dyDescent="0.2">
      <c r="A211" s="103" t="s">
        <v>940</v>
      </c>
      <c r="B211" s="103" t="s">
        <v>941</v>
      </c>
      <c r="C211" s="104">
        <f>HYPERLINK("http://atberg.aha.ru/dnv/npk2027-17-34.jpg")</f>
        <v/>
      </c>
      <c r="D211" s="105"/>
      <c r="E211" s="103" t="s">
        <v>942</v>
      </c>
      <c r="F211" s="106" t="s">
        <v>943</v>
      </c>
      <c r="G211" s="103" t="s">
        <v>70</v>
      </c>
      <c r="H211" s="107"/>
      <c r="I211" s="108"/>
      <c r="J211" s="109" t="s">
        <v>68</v>
      </c>
      <c r="K211" s="109" t="s">
        <v>836</v>
      </c>
      <c r="L211" s="109" t="s">
        <v>30</v>
      </c>
      <c r="M211" s="103" t="s">
        <v>78</v>
      </c>
      <c r="N211" s="34" t="s">
        <v>837</v>
      </c>
      <c r="O211" s="103"/>
      <c r="P211" s="35" t="s">
        <v>863</v>
      </c>
      <c r="Q211" s="35" t="s">
        <v>838</v>
      </c>
      <c r="R211" s="103">
        <v>86.61</v>
      </c>
      <c r="S211" s="0" t="s">
        <v>60</v>
      </c>
      <c r="T211" s="0" t="s">
        <v>28</v>
      </c>
    </row>
    <row r="212" spans="1:20" ht="45" customHeight="1" x14ac:dyDescent="0.2">
      <c r="A212" s="103" t="s">
        <v>944</v>
      </c>
      <c r="B212" s="103" t="s">
        <v>945</v>
      </c>
      <c r="C212" s="104">
        <f>HYPERLINK("http://atberg.aha.ru/dnv/npk2027-17-35.jpg")</f>
        <v/>
      </c>
      <c r="D212" s="105"/>
      <c r="E212" s="103" t="s">
        <v>946</v>
      </c>
      <c r="F212" s="106" t="s">
        <v>947</v>
      </c>
      <c r="G212" s="103" t="s">
        <v>70</v>
      </c>
      <c r="H212" s="107"/>
      <c r="I212" s="108"/>
      <c r="J212" s="109" t="s">
        <v>68</v>
      </c>
      <c r="K212" s="109" t="s">
        <v>836</v>
      </c>
      <c r="L212" s="109" t="s">
        <v>30</v>
      </c>
      <c r="M212" s="103" t="s">
        <v>78</v>
      </c>
      <c r="N212" s="34" t="s">
        <v>837</v>
      </c>
      <c r="O212" s="103"/>
      <c r="P212" s="35" t="s">
        <v>863</v>
      </c>
      <c r="Q212" s="35" t="s">
        <v>838</v>
      </c>
      <c r="R212" s="103">
        <v>86.61</v>
      </c>
      <c r="S212" s="0" t="s">
        <v>67</v>
      </c>
      <c r="T212" s="0" t="s">
        <v>28</v>
      </c>
    </row>
    <row r="213" spans="1:20" ht="22.5" customHeight="1" x14ac:dyDescent="0.2">
      <c r="A213" s="103" t="s">
        <v>948</v>
      </c>
      <c r="B213" s="103" t="s">
        <v>949</v>
      </c>
      <c r="C213" s="104">
        <f>HYPERLINK("http://atberg.aha.ru/dnv/npk2027-17-36.jpg")</f>
        <v/>
      </c>
      <c r="D213" s="105"/>
      <c r="E213" s="103" t="s">
        <v>950</v>
      </c>
      <c r="F213" s="106" t="s">
        <v>951</v>
      </c>
      <c r="G213" s="103" t="s">
        <v>70</v>
      </c>
      <c r="H213" s="107"/>
      <c r="I213" s="108"/>
      <c r="J213" s="109" t="s">
        <v>68</v>
      </c>
      <c r="K213" s="109" t="s">
        <v>836</v>
      </c>
      <c r="L213" s="109" t="s">
        <v>30</v>
      </c>
      <c r="M213" s="103" t="s">
        <v>85</v>
      </c>
      <c r="N213" s="34" t="s">
        <v>845</v>
      </c>
      <c r="O213" s="103"/>
      <c r="P213" s="35" t="s">
        <v>846</v>
      </c>
      <c r="Q213" s="35" t="s">
        <v>838</v>
      </c>
      <c r="R213" s="103">
        <v>86.61</v>
      </c>
      <c r="S213" s="0" t="s">
        <v>66</v>
      </c>
      <c r="T213" s="0" t="s">
        <v>28</v>
      </c>
    </row>
    <row r="214" spans="1:20" ht="22.5" customHeight="1" x14ac:dyDescent="0.2">
      <c r="A214" s="103" t="s">
        <v>952</v>
      </c>
      <c r="B214" s="103" t="s">
        <v>953</v>
      </c>
      <c r="C214" s="104">
        <f>HYPERLINK("http://atberg.aha.ru/dnv/npk2027-17-38.jpg")</f>
        <v/>
      </c>
      <c r="D214" s="105"/>
      <c r="E214" s="103" t="s">
        <v>954</v>
      </c>
      <c r="F214" s="106" t="s">
        <v>955</v>
      </c>
      <c r="G214" s="103" t="s">
        <v>70</v>
      </c>
      <c r="H214" s="107"/>
      <c r="I214" s="108"/>
      <c r="J214" s="109" t="s">
        <v>68</v>
      </c>
      <c r="K214" s="109" t="s">
        <v>836</v>
      </c>
      <c r="L214" s="109" t="s">
        <v>30</v>
      </c>
      <c r="M214" s="103" t="s">
        <v>85</v>
      </c>
      <c r="N214" s="34" t="s">
        <v>845</v>
      </c>
      <c r="O214" s="103"/>
      <c r="P214" s="35" t="s">
        <v>846</v>
      </c>
      <c r="Q214" s="35" t="s">
        <v>838</v>
      </c>
      <c r="R214" s="103">
        <v>86.61</v>
      </c>
      <c r="S214" s="0" t="s">
        <v>65</v>
      </c>
      <c r="T214" s="0" t="s">
        <v>28</v>
      </c>
    </row>
    <row r="215" spans="1:20" ht="33.75" customHeight="1" x14ac:dyDescent="0.2">
      <c r="A215" s="103" t="s">
        <v>956</v>
      </c>
      <c r="B215" s="103" t="s">
        <v>957</v>
      </c>
      <c r="C215" s="104">
        <f>HYPERLINK("http://atberg.aha.ru/dnv/npk2027-17-39.jpg")</f>
        <v/>
      </c>
      <c r="D215" s="105"/>
      <c r="E215" s="103" t="s">
        <v>958</v>
      </c>
      <c r="F215" s="106" t="s">
        <v>959</v>
      </c>
      <c r="G215" s="103" t="s">
        <v>70</v>
      </c>
      <c r="H215" s="107"/>
      <c r="I215" s="108"/>
      <c r="J215" s="109" t="s">
        <v>68</v>
      </c>
      <c r="K215" s="109" t="s">
        <v>836</v>
      </c>
      <c r="L215" s="109" t="s">
        <v>30</v>
      </c>
      <c r="M215" s="103" t="s">
        <v>78</v>
      </c>
      <c r="N215" s="34" t="s">
        <v>837</v>
      </c>
      <c r="O215" s="103"/>
      <c r="P215" s="35" t="s">
        <v>83</v>
      </c>
      <c r="Q215" s="35" t="s">
        <v>838</v>
      </c>
      <c r="R215" s="103">
        <v>86.61</v>
      </c>
      <c r="S215" s="0" t="s">
        <v>63</v>
      </c>
      <c r="T215" s="0" t="s">
        <v>28</v>
      </c>
    </row>
    <row r="216" spans="1:20" ht="22.5" customHeight="1" x14ac:dyDescent="0.2">
      <c r="A216" s="103" t="s">
        <v>960</v>
      </c>
      <c r="B216" s="103" t="s">
        <v>961</v>
      </c>
      <c r="C216" s="104">
        <f>HYPERLINK("http://atberg.aha.ru/dnv/npk2027-17-40.jpg")</f>
        <v/>
      </c>
      <c r="D216" s="105"/>
      <c r="E216" s="103" t="s">
        <v>962</v>
      </c>
      <c r="F216" s="106" t="s">
        <v>963</v>
      </c>
      <c r="G216" s="103" t="s">
        <v>70</v>
      </c>
      <c r="H216" s="107"/>
      <c r="I216" s="108"/>
      <c r="J216" s="109" t="s">
        <v>68</v>
      </c>
      <c r="K216" s="109" t="s">
        <v>836</v>
      </c>
      <c r="L216" s="109" t="s">
        <v>30</v>
      </c>
      <c r="M216" s="103" t="s">
        <v>85</v>
      </c>
      <c r="N216" s="34" t="s">
        <v>845</v>
      </c>
      <c r="O216" s="103"/>
      <c r="P216" s="35" t="s">
        <v>846</v>
      </c>
      <c r="Q216" s="35" t="s">
        <v>838</v>
      </c>
      <c r="R216" s="103">
        <v>86.61</v>
      </c>
      <c r="S216" s="0" t="s">
        <v>62</v>
      </c>
      <c r="T216" s="0" t="s">
        <v>28</v>
      </c>
    </row>
    <row r="217" spans="1:20" ht="22.5" customHeight="1" x14ac:dyDescent="0.2">
      <c r="A217" s="103" t="s">
        <v>964</v>
      </c>
      <c r="B217" s="103" t="s">
        <v>965</v>
      </c>
      <c r="C217" s="104">
        <f>HYPERLINK("http://atberg.aha.ru/dnv/npk2027-17-32.jpg")</f>
        <v/>
      </c>
      <c r="D217" s="105"/>
      <c r="E217" s="103" t="s">
        <v>966</v>
      </c>
      <c r="F217" s="106" t="s">
        <v>967</v>
      </c>
      <c r="G217" s="103" t="s">
        <v>70</v>
      </c>
      <c r="H217" s="107"/>
      <c r="I217" s="108"/>
      <c r="J217" s="109" t="s">
        <v>68</v>
      </c>
      <c r="K217" s="109" t="s">
        <v>836</v>
      </c>
      <c r="L217" s="109" t="s">
        <v>30</v>
      </c>
      <c r="M217" s="103" t="s">
        <v>85</v>
      </c>
      <c r="N217" s="34" t="s">
        <v>845</v>
      </c>
      <c r="O217" s="103"/>
      <c r="P217" s="35" t="s">
        <v>846</v>
      </c>
      <c r="Q217" s="35"/>
      <c r="R217" s="103">
        <v>86.61</v>
      </c>
      <c r="S217" s="0" t="s">
        <v>839</v>
      </c>
      <c r="T217" s="0" t="s">
        <v>61</v>
      </c>
    </row>
  </sheetData>
  <mergeCells count="1">
    <mergeCell ref="F7:M7"/>
  </mergeCells>
  <printOptions/>
  <pageMargins left="0.39370078740157477" right="0.39370078740157477" top="0.39370078740157477" bottom="0.39370078740157477" header="0" footer="0"/>
  <pageSetup paperSize="9" pageOrder="overThenDown" orientation="portrait" r:id="rId1"/>
  <headerFooter alignWithMargins="0"/>
  <drawing r:id="rId2"/>
  <tableParts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baseType="lpstr" size="3">
      <vt:lpstr>Лист_1</vt:lpstr>
      <vt:lpstr>Лист_1!Print_Area</vt:lpstr>
      <vt:lpstr>Лист_1!Print_Titles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2026-10-23T12:05:32Z</dcterms:created>
  <dc:creator>nadez</dc:creator>
  <cp:lastModifiedBy>Анохин Максим</cp:lastModifiedBy>
  <cp:lastPrinted>2026-10-23T12:05:32Z</cp:lastPrinted>
  <dcterms:modified xsi:type="dcterms:W3CDTF">2026-10-28T11:09:55Z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