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<sst xmlns="http://schemas.openxmlformats.org/spreadsheetml/2006/main" count="0" uniqueCount="0">
  <si>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</si>
  <si>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14 сентября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</si>
  <si>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</si>
  <si>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</si>
  <si>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</si>
  <si>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</si>
  <si>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</si>
  <si>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</si>
  <si>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</si>
  <si>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</si>
  <si>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</si>
  <si>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</si>
  <si>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</si>
  <si>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</si>
  <si>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</si>
  <si>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</si>
  <si>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</si>
  <si>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</si>
  <si>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</si>
  <si>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</si>
  <si>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Календари настольные перекидные на газетной бумаге (1 краска) в термопленке ПВХ на 2027 год</t>
  </si>
  <si>
    <t xml:space="preserve">9785908004763</t>
  </si>
  <si>
    <t xml:space="preserve">Прайс</t>
  </si>
  <si>
    <t xml:space="preserve">Календари настольные перекидные на газетной бумаге (2 краски) в термопленке ПВХ на 2027 год</t>
  </si>
  <si>
    <t xml:space="preserve">Книги-календари на 2027 год</t>
  </si>
  <si>
    <t xml:space="preserve">Календари настольные перекидные на офсетной бумаге (4 краски) в термопленке ПВХ на 2027 год</t>
  </si>
  <si>
    <t xml:space="preserve">9785908004954</t>
  </si>
  <si>
    <t xml:space="preserve">0.143</t>
  </si>
  <si>
    <t xml:space="preserve">9785908004008</t>
  </si>
  <si>
    <t xml:space="preserve">9785605360599</t>
  </si>
  <si>
    <t xml:space="preserve">50</t>
  </si>
  <si>
    <t xml:space="preserve">Календари настольные перекидные на офсетной бумаге (2 краски) в термопленке ПВХ на 2027 год</t>
  </si>
  <si>
    <t xml:space="preserve">Атберг 98</t>
  </si>
  <si>
    <t xml:space="preserve">9785605360582</t>
  </si>
  <si>
    <t xml:space="preserve">мелованная бумага</t>
  </si>
  <si>
    <t xml:space="preserve">0.148</t>
  </si>
  <si>
    <t xml:space="preserve">0.113</t>
  </si>
  <si>
    <t xml:space="preserve">9785908004923</t>
  </si>
  <si>
    <t xml:space="preserve">9785908004589</t>
  </si>
  <si>
    <t xml:space="preserve">9785908004398</t>
  </si>
  <si>
    <t xml:space="preserve">9785908004381</t>
  </si>
  <si>
    <t xml:space="preserve">9785908004503</t>
  </si>
  <si>
    <t xml:space="preserve">9785908004497</t>
  </si>
  <si>
    <t xml:space="preserve">9785908004282</t>
  </si>
  <si>
    <t xml:space="preserve">Календари отрывные (77*114) на 2027 год</t>
  </si>
  <si>
    <t xml:space="preserve">9785908004480</t>
  </si>
  <si>
    <t xml:space="preserve">0.167</t>
  </si>
  <si>
    <t xml:space="preserve">9785908004596</t>
  </si>
  <si>
    <t xml:space="preserve">9785908004411</t>
  </si>
  <si>
    <t xml:space="preserve">9785908004510</t>
  </si>
  <si>
    <t xml:space="preserve">9785908004299</t>
  </si>
  <si>
    <t xml:space="preserve">9785908004404</t>
  </si>
  <si>
    <t xml:space="preserve">9785908004312</t>
  </si>
  <si>
    <t xml:space="preserve">9785908004305</t>
  </si>
  <si>
    <t xml:space="preserve">9785908004602</t>
  </si>
  <si>
    <t xml:space="preserve">9785908004978</t>
  </si>
  <si>
    <t xml:space="preserve">9785908004527</t>
  </si>
  <si>
    <t xml:space="preserve">9785908004633</t>
  </si>
  <si>
    <t xml:space="preserve">9785908004541</t>
  </si>
  <si>
    <t xml:space="preserve">9785908004626</t>
  </si>
  <si>
    <t xml:space="preserve">9785908004534</t>
  </si>
  <si>
    <t xml:space="preserve">9785908004619</t>
  </si>
  <si>
    <t xml:space="preserve">9785908004435</t>
  </si>
  <si>
    <t xml:space="preserve">9785908004350</t>
  </si>
  <si>
    <t xml:space="preserve">9785908004343</t>
  </si>
  <si>
    <t xml:space="preserve">9785908004336</t>
  </si>
  <si>
    <t xml:space="preserve">9785908004329</t>
  </si>
  <si>
    <t xml:space="preserve">9785908004367</t>
  </si>
  <si>
    <t xml:space="preserve">9785908004657</t>
  </si>
  <si>
    <t xml:space="preserve">9785908004640</t>
  </si>
  <si>
    <t xml:space="preserve">9785908004428</t>
  </si>
  <si>
    <t xml:space="preserve">9785908004442</t>
  </si>
  <si>
    <t xml:space="preserve">9785908004459</t>
  </si>
  <si>
    <t xml:space="preserve">9785908004558</t>
  </si>
  <si>
    <t xml:space="preserve">9785908004671</t>
  </si>
  <si>
    <t xml:space="preserve">9785908004664</t>
  </si>
  <si>
    <t xml:space="preserve">9785908004374</t>
  </si>
  <si>
    <t xml:space="preserve">9785908004466</t>
  </si>
  <si>
    <t xml:space="preserve">НОВИНКА</t>
  </si>
  <si>
    <t xml:space="preserve">Мелованная глянцевая бумага</t>
  </si>
  <si>
    <t xml:space="preserve">9785908004947</t>
  </si>
  <si>
    <t xml:space="preserve">9785908004565</t>
  </si>
  <si>
    <t xml:space="preserve">Мелованная бумага</t>
  </si>
  <si>
    <t xml:space="preserve">64</t>
  </si>
  <si>
    <t xml:space="preserve">20</t>
  </si>
  <si>
    <t xml:space="preserve">80</t>
  </si>
  <si>
    <t xml:space="preserve">120</t>
  </si>
  <si>
    <t xml:space="preserve">30</t>
  </si>
  <si>
    <t xml:space="preserve">Верные друзья</t>
  </si>
  <si>
    <t xml:space="preserve">Котята</t>
  </si>
  <si>
    <t xml:space="preserve">Котёнок</t>
  </si>
  <si>
    <t xml:space="preserve">Картон мелованный</t>
  </si>
  <si>
    <t xml:space="preserve">ООО "Атберг 98"</t>
  </si>
  <si>
    <t xml:space="preserve">Времена года</t>
  </si>
  <si>
    <t xml:space="preserve">40</t>
  </si>
  <si>
    <t xml:space="preserve">УТ-203468  </t>
  </si>
  <si>
    <t xml:space="preserve">4610138649932</t>
  </si>
  <si>
    <t xml:space="preserve">0527001</t>
  </si>
  <si>
    <t xml:space="preserve">7.605</t>
  </si>
  <si>
    <t xml:space="preserve">ДИТОН</t>
  </si>
  <si>
    <t xml:space="preserve">320х480</t>
  </si>
  <si>
    <t xml:space="preserve">Картон глянцевый мелованный с УФ-лаком</t>
  </si>
  <si>
    <t xml:space="preserve">41</t>
  </si>
  <si>
    <t xml:space="preserve">0.058</t>
  </si>
  <si>
    <t xml:space="preserve">Календари перекидные настольные "Домики" мал. (100*140) на 2027 год</t>
  </si>
  <si>
    <t xml:space="preserve">УТ-203469  </t>
  </si>
  <si>
    <t xml:space="preserve">4610138649994</t>
  </si>
  <si>
    <t xml:space="preserve">0527002</t>
  </si>
  <si>
    <t xml:space="preserve">Водопады</t>
  </si>
  <si>
    <t xml:space="preserve">УТ-203470  </t>
  </si>
  <si>
    <t xml:space="preserve">4680613460031</t>
  </si>
  <si>
    <t xml:space="preserve">0527003</t>
  </si>
  <si>
    <t xml:space="preserve">Волшебное путешествие вокруг света</t>
  </si>
  <si>
    <t xml:space="preserve">УТ-203471  </t>
  </si>
  <si>
    <t xml:space="preserve">4680613460048</t>
  </si>
  <si>
    <t xml:space="preserve">0527004</t>
  </si>
  <si>
    <t xml:space="preserve">УТ-203472  </t>
  </si>
  <si>
    <t xml:space="preserve">4680613460055</t>
  </si>
  <si>
    <t xml:space="preserve">0527005</t>
  </si>
  <si>
    <t xml:space="preserve">Гармония природы</t>
  </si>
  <si>
    <t xml:space="preserve">УТ-203473  </t>
  </si>
  <si>
    <t xml:space="preserve">4680613460062</t>
  </si>
  <si>
    <t xml:space="preserve">0527006</t>
  </si>
  <si>
    <t xml:space="preserve">Год Козы</t>
  </si>
  <si>
    <t xml:space="preserve">УТ-203474  </t>
  </si>
  <si>
    <t xml:space="preserve">4680613460079</t>
  </si>
  <si>
    <t xml:space="preserve">0527007</t>
  </si>
  <si>
    <t xml:space="preserve">Год Козы. Акварель</t>
  </si>
  <si>
    <t xml:space="preserve">УТ-203475  </t>
  </si>
  <si>
    <t xml:space="preserve">4680613460086</t>
  </si>
  <si>
    <t xml:space="preserve">0527008</t>
  </si>
  <si>
    <t xml:space="preserve">Год Козы. С пословицами</t>
  </si>
  <si>
    <t xml:space="preserve">УТ-203476  </t>
  </si>
  <si>
    <t xml:space="preserve">4680613460093</t>
  </si>
  <si>
    <t xml:space="preserve">0527009</t>
  </si>
  <si>
    <t xml:space="preserve">Горный пейзаж</t>
  </si>
  <si>
    <t xml:space="preserve">УТ-203477  </t>
  </si>
  <si>
    <t xml:space="preserve">4680613460109</t>
  </si>
  <si>
    <t xml:space="preserve">0527010</t>
  </si>
  <si>
    <t xml:space="preserve">Городские пейзажи в живописи</t>
  </si>
  <si>
    <t xml:space="preserve">УТ-203478  </t>
  </si>
  <si>
    <t xml:space="preserve">4680613460116</t>
  </si>
  <si>
    <t xml:space="preserve">0527011</t>
  </si>
  <si>
    <t xml:space="preserve">Гороскоп на каждый день</t>
  </si>
  <si>
    <t xml:space="preserve">УТ-203479  </t>
  </si>
  <si>
    <t xml:space="preserve">4680613460123</t>
  </si>
  <si>
    <t xml:space="preserve">0527012</t>
  </si>
  <si>
    <t xml:space="preserve">Господь Вседержитель. Православный календарь</t>
  </si>
  <si>
    <t xml:space="preserve">УТ-203480  </t>
  </si>
  <si>
    <t xml:space="preserve">4680613460130</t>
  </si>
  <si>
    <t xml:space="preserve">0527013</t>
  </si>
  <si>
    <t xml:space="preserve">Дары леса</t>
  </si>
  <si>
    <t xml:space="preserve">УТ-203481  </t>
  </si>
  <si>
    <t xml:space="preserve">4680613460147</t>
  </si>
  <si>
    <t xml:space="preserve">0527014</t>
  </si>
  <si>
    <t xml:space="preserve">Для женщин. Лунный календарь здоровья и красоты</t>
  </si>
  <si>
    <t xml:space="preserve">УТ-203482  </t>
  </si>
  <si>
    <t xml:space="preserve">4680613460154</t>
  </si>
  <si>
    <t xml:space="preserve">0527015</t>
  </si>
  <si>
    <t xml:space="preserve">Замки мира</t>
  </si>
  <si>
    <t xml:space="preserve">УТ-203483  </t>
  </si>
  <si>
    <t xml:space="preserve">4680613460161</t>
  </si>
  <si>
    <t xml:space="preserve">0527016</t>
  </si>
  <si>
    <t xml:space="preserve">Заповедная Россия</t>
  </si>
  <si>
    <t xml:space="preserve">УТ-203484  </t>
  </si>
  <si>
    <t xml:space="preserve">4680613460178</t>
  </si>
  <si>
    <t xml:space="preserve">0527017</t>
  </si>
  <si>
    <t xml:space="preserve">Золотое кольцо России</t>
  </si>
  <si>
    <t xml:space="preserve">УТ-203485  </t>
  </si>
  <si>
    <t xml:space="preserve">4680613460185</t>
  </si>
  <si>
    <t xml:space="preserve">0527018</t>
  </si>
  <si>
    <t xml:space="preserve">Импрессионисты</t>
  </si>
  <si>
    <t xml:space="preserve">УТ-203486  </t>
  </si>
  <si>
    <t xml:space="preserve">4680613460208</t>
  </si>
  <si>
    <t xml:space="preserve">0527020</t>
  </si>
  <si>
    <t xml:space="preserve">Клод Моне</t>
  </si>
  <si>
    <t xml:space="preserve">УТ-203487  </t>
  </si>
  <si>
    <t xml:space="preserve">4680613460215</t>
  </si>
  <si>
    <t xml:space="preserve">0527021</t>
  </si>
  <si>
    <t xml:space="preserve">Котики в акварели</t>
  </si>
  <si>
    <t xml:space="preserve">УТ-203488  </t>
  </si>
  <si>
    <t xml:space="preserve">4680613460222</t>
  </si>
  <si>
    <t xml:space="preserve">0527022</t>
  </si>
  <si>
    <t xml:space="preserve">УТ-203489  </t>
  </si>
  <si>
    <t xml:space="preserve">4680613460239</t>
  </si>
  <si>
    <t xml:space="preserve">0527023</t>
  </si>
  <si>
    <t xml:space="preserve">Котята и щенки</t>
  </si>
  <si>
    <t xml:space="preserve">УТ-203490  </t>
  </si>
  <si>
    <t xml:space="preserve">4680613460246</t>
  </si>
  <si>
    <t xml:space="preserve">0527024</t>
  </si>
  <si>
    <t xml:space="preserve">Край озёр</t>
  </si>
  <si>
    <t xml:space="preserve">УТ-203491  </t>
  </si>
  <si>
    <t xml:space="preserve">4680613460253</t>
  </si>
  <si>
    <t xml:space="preserve">0527025</t>
  </si>
  <si>
    <t xml:space="preserve">Красивые города</t>
  </si>
  <si>
    <t xml:space="preserve">УТ-203492  </t>
  </si>
  <si>
    <t xml:space="preserve">4680613460260</t>
  </si>
  <si>
    <t xml:space="preserve">0527026</t>
  </si>
  <si>
    <t xml:space="preserve">Красивые парки</t>
  </si>
  <si>
    <t xml:space="preserve">УТ-203493  </t>
  </si>
  <si>
    <t xml:space="preserve">4680613460192</t>
  </si>
  <si>
    <t xml:space="preserve">0527019</t>
  </si>
  <si>
    <t xml:space="preserve">Кулинарное путешествие. Календарь для кухни</t>
  </si>
  <si>
    <t xml:space="preserve">УТ-203494  </t>
  </si>
  <si>
    <t xml:space="preserve">4680613460277</t>
  </si>
  <si>
    <t xml:space="preserve">0527027</t>
  </si>
  <si>
    <t xml:space="preserve">Лазурный берег</t>
  </si>
  <si>
    <t xml:space="preserve">УТ-203495  </t>
  </si>
  <si>
    <t xml:space="preserve">4680613460284</t>
  </si>
  <si>
    <t xml:space="preserve">0527028</t>
  </si>
  <si>
    <t xml:space="preserve">Лошади</t>
  </si>
  <si>
    <t xml:space="preserve">УТ-203496  </t>
  </si>
  <si>
    <t xml:space="preserve">4680613460291</t>
  </si>
  <si>
    <t xml:space="preserve">0527029</t>
  </si>
  <si>
    <t xml:space="preserve">Малыши в природе</t>
  </si>
  <si>
    <t xml:space="preserve">УТ-203497  </t>
  </si>
  <si>
    <t xml:space="preserve">4680613460307</t>
  </si>
  <si>
    <t xml:space="preserve">0527030</t>
  </si>
  <si>
    <t xml:space="preserve">Море и парусники</t>
  </si>
  <si>
    <t xml:space="preserve">УТ-203498  </t>
  </si>
  <si>
    <t xml:space="preserve">4680613460314</t>
  </si>
  <si>
    <t xml:space="preserve">0527031</t>
  </si>
  <si>
    <t xml:space="preserve">Морские зарисовки</t>
  </si>
  <si>
    <t xml:space="preserve">УТ-203500  </t>
  </si>
  <si>
    <t xml:space="preserve">4680613460338</t>
  </si>
  <si>
    <t xml:space="preserve">0527033</t>
  </si>
  <si>
    <t xml:space="preserve">Наша дача. Лунный календарь с рецептами</t>
  </si>
  <si>
    <t xml:space="preserve">УТ-203501  </t>
  </si>
  <si>
    <t xml:space="preserve">4680613460345</t>
  </si>
  <si>
    <t xml:space="preserve">0527034</t>
  </si>
  <si>
    <t xml:space="preserve">Особенности национальной охоты</t>
  </si>
  <si>
    <t xml:space="preserve">УТ-203502  </t>
  </si>
  <si>
    <t xml:space="preserve">4680613460352</t>
  </si>
  <si>
    <t xml:space="preserve">0527035</t>
  </si>
  <si>
    <t xml:space="preserve">Особенности национальной рыбалки</t>
  </si>
  <si>
    <t xml:space="preserve">УТ-203503  </t>
  </si>
  <si>
    <t xml:space="preserve">4680613460369</t>
  </si>
  <si>
    <t xml:space="preserve">0527036</t>
  </si>
  <si>
    <t xml:space="preserve">Очарование природы</t>
  </si>
  <si>
    <t xml:space="preserve">УТ-203504  </t>
  </si>
  <si>
    <t xml:space="preserve">4680613460376</t>
  </si>
  <si>
    <t xml:space="preserve">0527037</t>
  </si>
  <si>
    <t xml:space="preserve">Пейзажи России</t>
  </si>
  <si>
    <t xml:space="preserve">УТ-203506  </t>
  </si>
  <si>
    <t xml:space="preserve">4680613460017</t>
  </si>
  <si>
    <t xml:space="preserve">0527039</t>
  </si>
  <si>
    <t xml:space="preserve">Породы кошек</t>
  </si>
  <si>
    <t xml:space="preserve">УТ-203507  </t>
  </si>
  <si>
    <t xml:space="preserve">4680613460024</t>
  </si>
  <si>
    <t xml:space="preserve">0527040</t>
  </si>
  <si>
    <t xml:space="preserve">Породы собак</t>
  </si>
  <si>
    <t xml:space="preserve">УТ-203508  </t>
  </si>
  <si>
    <t xml:space="preserve">4680613460390</t>
  </si>
  <si>
    <t xml:space="preserve">0527041</t>
  </si>
  <si>
    <t xml:space="preserve">Православные святые целители. С молитвами</t>
  </si>
  <si>
    <t xml:space="preserve">УТ-203509  </t>
  </si>
  <si>
    <t xml:space="preserve">4680613460406</t>
  </si>
  <si>
    <t xml:space="preserve">0527042</t>
  </si>
  <si>
    <t xml:space="preserve">Православный календарь. Что вкушать в праздники и постные дни</t>
  </si>
  <si>
    <t xml:space="preserve">УТ-203510  </t>
  </si>
  <si>
    <t xml:space="preserve">4680613460413</t>
  </si>
  <si>
    <t xml:space="preserve">0527043</t>
  </si>
  <si>
    <t xml:space="preserve">Праздники государственные, православные, профессиональные</t>
  </si>
  <si>
    <t xml:space="preserve">УТ-203511  </t>
  </si>
  <si>
    <t xml:space="preserve">4680613460420</t>
  </si>
  <si>
    <t xml:space="preserve">0527044</t>
  </si>
  <si>
    <t xml:space="preserve">Пресвятая Богородица. Православный календарь с молитвами</t>
  </si>
  <si>
    <t xml:space="preserve">УТ-203512  </t>
  </si>
  <si>
    <t xml:space="preserve">4680613460437</t>
  </si>
  <si>
    <t xml:space="preserve">0527045</t>
  </si>
  <si>
    <t xml:space="preserve">Природа. Акварельное настроение</t>
  </si>
  <si>
    <t xml:space="preserve">УТ-203513  </t>
  </si>
  <si>
    <t xml:space="preserve">4680613460444</t>
  </si>
  <si>
    <t xml:space="preserve">0527046</t>
  </si>
  <si>
    <t xml:space="preserve">Прогулки по Европе</t>
  </si>
  <si>
    <t xml:space="preserve">УТ-203514  </t>
  </si>
  <si>
    <t xml:space="preserve">4680613460451</t>
  </si>
  <si>
    <t xml:space="preserve">0527047</t>
  </si>
  <si>
    <t xml:space="preserve">Ренуар</t>
  </si>
  <si>
    <t xml:space="preserve">УТ-203515  </t>
  </si>
  <si>
    <t xml:space="preserve">4680613460468</t>
  </si>
  <si>
    <t xml:space="preserve">0527048</t>
  </si>
  <si>
    <t xml:space="preserve">Речные пейзажи</t>
  </si>
  <si>
    <t xml:space="preserve">УТ-203516  </t>
  </si>
  <si>
    <t xml:space="preserve">4680613460475</t>
  </si>
  <si>
    <t xml:space="preserve">0527049</t>
  </si>
  <si>
    <t xml:space="preserve">Родной край</t>
  </si>
  <si>
    <t xml:space="preserve">УТ-203517  </t>
  </si>
  <si>
    <t xml:space="preserve">4680613460482</t>
  </si>
  <si>
    <t xml:space="preserve">0527050</t>
  </si>
  <si>
    <t xml:space="preserve">Русская кухня. С рецептами</t>
  </si>
  <si>
    <t xml:space="preserve">УТ-203518  </t>
  </si>
  <si>
    <t xml:space="preserve">4680613460499</t>
  </si>
  <si>
    <t xml:space="preserve">0527051</t>
  </si>
  <si>
    <t xml:space="preserve">Русский пейзаж в живописи</t>
  </si>
  <si>
    <t xml:space="preserve">УТ-203519  </t>
  </si>
  <si>
    <t xml:space="preserve">4680613460505</t>
  </si>
  <si>
    <t xml:space="preserve">0527052</t>
  </si>
  <si>
    <t xml:space="preserve">Садово-огородный лунный календарь</t>
  </si>
  <si>
    <t xml:space="preserve">УТ-203520  </t>
  </si>
  <si>
    <t xml:space="preserve">4680613460512</t>
  </si>
  <si>
    <t xml:space="preserve">0527053</t>
  </si>
  <si>
    <t xml:space="preserve">Санкт-Петербург. Город на Неве</t>
  </si>
  <si>
    <t xml:space="preserve">УТ-203521  </t>
  </si>
  <si>
    <t xml:space="preserve">4680613460529</t>
  </si>
  <si>
    <t xml:space="preserve">0527054</t>
  </si>
  <si>
    <t xml:space="preserve">Святая блаженная Матрона московская. Православный календарь с молитвами</t>
  </si>
  <si>
    <t xml:space="preserve">УТ-203522  </t>
  </si>
  <si>
    <t xml:space="preserve">4680613460543</t>
  </si>
  <si>
    <t xml:space="preserve">0527055</t>
  </si>
  <si>
    <t xml:space="preserve">Святитель Николай Чудотворец. Православный календарь с молитвами</t>
  </si>
  <si>
    <t xml:space="preserve">УТ-203523  </t>
  </si>
  <si>
    <t xml:space="preserve">4680613460550</t>
  </si>
  <si>
    <t xml:space="preserve">0527056</t>
  </si>
  <si>
    <t xml:space="preserve">Святые места России</t>
  </si>
  <si>
    <t xml:space="preserve">УТ-203524  </t>
  </si>
  <si>
    <t xml:space="preserve">4680613460567</t>
  </si>
  <si>
    <t xml:space="preserve">0527057</t>
  </si>
  <si>
    <t xml:space="preserve">Символ года. Вид 1</t>
  </si>
  <si>
    <t xml:space="preserve">УТ-203525  </t>
  </si>
  <si>
    <t xml:space="preserve">4680613460574</t>
  </si>
  <si>
    <t xml:space="preserve">0527058</t>
  </si>
  <si>
    <t xml:space="preserve">Символ года. Вид 2</t>
  </si>
  <si>
    <t xml:space="preserve">УТ-203526  </t>
  </si>
  <si>
    <t xml:space="preserve">4680613460598</t>
  </si>
  <si>
    <t xml:space="preserve">0527060</t>
  </si>
  <si>
    <t xml:space="preserve">Цветы</t>
  </si>
  <si>
    <t xml:space="preserve">УТ-203527  </t>
  </si>
  <si>
    <t xml:space="preserve">4680613460604</t>
  </si>
  <si>
    <t xml:space="preserve">0527061</t>
  </si>
  <si>
    <t xml:space="preserve">Цветы в живописи</t>
  </si>
  <si>
    <t xml:space="preserve">УТ-203528  </t>
  </si>
  <si>
    <t xml:space="preserve">4680613460611</t>
  </si>
  <si>
    <t xml:space="preserve">0527062</t>
  </si>
  <si>
    <t xml:space="preserve">Чай. Кофе. Шоколад</t>
  </si>
  <si>
    <t xml:space="preserve">УТ-203529  </t>
  </si>
  <si>
    <t xml:space="preserve">4680613460628</t>
  </si>
  <si>
    <t xml:space="preserve">0527063</t>
  </si>
  <si>
    <t xml:space="preserve">Чудотворные и исцеляющие иконы. Православный календарь с молитвами</t>
  </si>
  <si>
    <t xml:space="preserve">УТ-203530  </t>
  </si>
  <si>
    <t xml:space="preserve">4680613460635</t>
  </si>
  <si>
    <t xml:space="preserve">0527064</t>
  </si>
  <si>
    <t xml:space="preserve">Шедевры мировой живописи</t>
  </si>
  <si>
    <t xml:space="preserve">УТ-203606  </t>
  </si>
  <si>
    <t xml:space="preserve">4680613461304</t>
  </si>
  <si>
    <t xml:space="preserve">0627001</t>
  </si>
  <si>
    <t xml:space="preserve">Волшебный мир природы</t>
  </si>
  <si>
    <t xml:space="preserve">1.736</t>
  </si>
  <si>
    <t xml:space="preserve">Дитон</t>
  </si>
  <si>
    <t xml:space="preserve">165х320</t>
  </si>
  <si>
    <t xml:space="preserve">картон мелованный</t>
  </si>
  <si>
    <t xml:space="preserve">0.049</t>
  </si>
  <si>
    <t xml:space="preserve">0.014</t>
  </si>
  <si>
    <t xml:space="preserve">УТ-203607  </t>
  </si>
  <si>
    <t xml:space="preserve">4680613461373</t>
  </si>
  <si>
    <t xml:space="preserve">0627008</t>
  </si>
  <si>
    <t xml:space="preserve">УТ-203608  </t>
  </si>
  <si>
    <t xml:space="preserve">4680613461311</t>
  </si>
  <si>
    <t xml:space="preserve">0627002</t>
  </si>
  <si>
    <t xml:space="preserve">Календарь для кухни. С рецептами</t>
  </si>
  <si>
    <t xml:space="preserve">УТ-203609  </t>
  </si>
  <si>
    <t xml:space="preserve">4680613461328</t>
  </si>
  <si>
    <t xml:space="preserve">0627003</t>
  </si>
  <si>
    <t xml:space="preserve">УТ-203610  </t>
  </si>
  <si>
    <t xml:space="preserve">4680613461335</t>
  </si>
  <si>
    <t xml:space="preserve">0627004</t>
  </si>
  <si>
    <t xml:space="preserve">Мир цветов</t>
  </si>
  <si>
    <t xml:space="preserve">УТ-203612  </t>
  </si>
  <si>
    <t xml:space="preserve">4680613461359</t>
  </si>
  <si>
    <t xml:space="preserve">0627006</t>
  </si>
  <si>
    <t xml:space="preserve">УТ-203613  </t>
  </si>
  <si>
    <t xml:space="preserve">4680613461366</t>
  </si>
  <si>
    <t xml:space="preserve">0627007</t>
  </si>
  <si>
    <t xml:space="preserve">Святитель Николай Чудотворец. Православный календарь</t>
  </si>
  <si>
    <t xml:space="preserve">УТ-203614  </t>
  </si>
  <si>
    <t xml:space="preserve">4680613461274</t>
  </si>
  <si>
    <t xml:space="preserve">0627009</t>
  </si>
  <si>
    <t xml:space="preserve">УТ-203615  </t>
  </si>
  <si>
    <t xml:space="preserve">4680613461281</t>
  </si>
  <si>
    <t xml:space="preserve">0627010</t>
  </si>
  <si>
    <t xml:space="preserve">УТ-203617  </t>
  </si>
  <si>
    <t xml:space="preserve">4680613461380</t>
  </si>
  <si>
    <t xml:space="preserve">1027001</t>
  </si>
  <si>
    <t xml:space="preserve">1.968</t>
  </si>
  <si>
    <t xml:space="preserve">170х250</t>
  </si>
  <si>
    <t xml:space="preserve">0.094</t>
  </si>
  <si>
    <t xml:space="preserve">9785908004961</t>
  </si>
  <si>
    <t xml:space="preserve">УТ-203618  </t>
  </si>
  <si>
    <t xml:space="preserve">4680613461397</t>
  </si>
  <si>
    <t xml:space="preserve">1027002</t>
  </si>
  <si>
    <t xml:space="preserve">Год Козы. Вид 1</t>
  </si>
  <si>
    <t xml:space="preserve">УТ-203619  </t>
  </si>
  <si>
    <t xml:space="preserve">4680613461403</t>
  </si>
  <si>
    <t xml:space="preserve">1027003</t>
  </si>
  <si>
    <t xml:space="preserve">Год Козы. Вид 2</t>
  </si>
  <si>
    <t xml:space="preserve">УТ-203620  </t>
  </si>
  <si>
    <t xml:space="preserve">4680613461427</t>
  </si>
  <si>
    <t xml:space="preserve">1027005</t>
  </si>
  <si>
    <t xml:space="preserve">Горные пейзажи</t>
  </si>
  <si>
    <t xml:space="preserve">УТ-203621  </t>
  </si>
  <si>
    <t xml:space="preserve">4680613461434</t>
  </si>
  <si>
    <t xml:space="preserve">1027006</t>
  </si>
  <si>
    <t xml:space="preserve">УТ-203622  </t>
  </si>
  <si>
    <t xml:space="preserve">4680613461441</t>
  </si>
  <si>
    <t xml:space="preserve">1027007</t>
  </si>
  <si>
    <t xml:space="preserve">Календарь с праздниками и именинами</t>
  </si>
  <si>
    <t xml:space="preserve">УТ-203623  </t>
  </si>
  <si>
    <t xml:space="preserve">4680613461458</t>
  </si>
  <si>
    <t xml:space="preserve">1027008</t>
  </si>
  <si>
    <t xml:space="preserve">УТ-203624  </t>
  </si>
  <si>
    <t xml:space="preserve">4680613461465</t>
  </si>
  <si>
    <t xml:space="preserve">1027009</t>
  </si>
  <si>
    <t xml:space="preserve">Православные святые целители</t>
  </si>
  <si>
    <t xml:space="preserve">УТ-203625  </t>
  </si>
  <si>
    <t xml:space="preserve">4680613461472</t>
  </si>
  <si>
    <t xml:space="preserve">1027010</t>
  </si>
  <si>
    <t xml:space="preserve">Православный календарь с молитвами</t>
  </si>
  <si>
    <t xml:space="preserve">УТ-203626  </t>
  </si>
  <si>
    <t xml:space="preserve">4680613461489</t>
  </si>
  <si>
    <t xml:space="preserve">1027011</t>
  </si>
  <si>
    <t xml:space="preserve">УТ-203627  </t>
  </si>
  <si>
    <t xml:space="preserve">4680613461496</t>
  </si>
  <si>
    <t xml:space="preserve">1027012</t>
  </si>
  <si>
    <t xml:space="preserve">Пресвятая Богородица. Православный календарь</t>
  </si>
  <si>
    <t xml:space="preserve">УТ-203628  </t>
  </si>
  <si>
    <t xml:space="preserve">4680613461502</t>
  </si>
  <si>
    <t xml:space="preserve">1027013</t>
  </si>
  <si>
    <t xml:space="preserve">Природа</t>
  </si>
  <si>
    <t xml:space="preserve">УТ-203629  </t>
  </si>
  <si>
    <t xml:space="preserve">4680613461519</t>
  </si>
  <si>
    <t xml:space="preserve">1027014</t>
  </si>
  <si>
    <t xml:space="preserve">УТ-203630  </t>
  </si>
  <si>
    <t xml:space="preserve">4680613461410</t>
  </si>
  <si>
    <t xml:space="preserve">1027004</t>
  </si>
  <si>
    <t xml:space="preserve">Символ года</t>
  </si>
  <si>
    <t xml:space="preserve">УТ-203592  </t>
  </si>
  <si>
    <t xml:space="preserve">4680613461137</t>
  </si>
  <si>
    <t xml:space="preserve">0427001</t>
  </si>
  <si>
    <t xml:space="preserve">2.818</t>
  </si>
  <si>
    <t xml:space="preserve">285х570</t>
  </si>
  <si>
    <t xml:space="preserve">Календари 12-листовые (285*285) настенные перекидные на скрепке на 2027 год (в европакете)</t>
  </si>
  <si>
    <t xml:space="preserve">Календари перекидные настольные "Домики" бол. (200*140) на 2027 год</t>
  </si>
  <si>
    <t xml:space="preserve">УТ-203593  </t>
  </si>
  <si>
    <t xml:space="preserve">4680613461144</t>
  </si>
  <si>
    <t xml:space="preserve">0427002</t>
  </si>
  <si>
    <t xml:space="preserve">УТ-203594  </t>
  </si>
  <si>
    <t xml:space="preserve">4680613461151</t>
  </si>
  <si>
    <t xml:space="preserve">0427003</t>
  </si>
  <si>
    <t xml:space="preserve">Для кухни. Календарь с рецептами</t>
  </si>
  <si>
    <t xml:space="preserve">УТ-203595  </t>
  </si>
  <si>
    <t xml:space="preserve">4680613461168</t>
  </si>
  <si>
    <t xml:space="preserve">0427004</t>
  </si>
  <si>
    <t xml:space="preserve">УТ-203596  </t>
  </si>
  <si>
    <t xml:space="preserve">4680613461175</t>
  </si>
  <si>
    <t xml:space="preserve">0427005</t>
  </si>
  <si>
    <t xml:space="preserve">Краски природы</t>
  </si>
  <si>
    <t xml:space="preserve">УТ-203597  </t>
  </si>
  <si>
    <t xml:space="preserve">4680613461182</t>
  </si>
  <si>
    <t xml:space="preserve">0427006</t>
  </si>
  <si>
    <t xml:space="preserve">Православный календарь. С праздниками и постными днями</t>
  </si>
  <si>
    <t xml:space="preserve">УТ-203598  </t>
  </si>
  <si>
    <t xml:space="preserve">4680613461199</t>
  </si>
  <si>
    <t xml:space="preserve">0427007</t>
  </si>
  <si>
    <t xml:space="preserve">УТ-203600  </t>
  </si>
  <si>
    <t xml:space="preserve">4680613461205</t>
  </si>
  <si>
    <t xml:space="preserve">0427008</t>
  </si>
  <si>
    <t xml:space="preserve">Сад и огород. Лунный календарь</t>
  </si>
  <si>
    <t xml:space="preserve">УТ-203599  </t>
  </si>
  <si>
    <t xml:space="preserve">4680613461212</t>
  </si>
  <si>
    <t xml:space="preserve">0427009</t>
  </si>
  <si>
    <t xml:space="preserve">Святая блаженная Матрона Московская. Православный календарь</t>
  </si>
  <si>
    <t xml:space="preserve">УТ-203575  </t>
  </si>
  <si>
    <t xml:space="preserve">4680613461267</t>
  </si>
  <si>
    <t xml:space="preserve">0227005</t>
  </si>
  <si>
    <t xml:space="preserve">Великие святые. Православный календарь</t>
  </si>
  <si>
    <t xml:space="preserve">285х285</t>
  </si>
  <si>
    <t xml:space="preserve">Глянцевая меловка</t>
  </si>
  <si>
    <t xml:space="preserve">0.229</t>
  </si>
  <si>
    <t xml:space="preserve">Календарь настольный перекидной "Домик-планер" (200х140) на 2027 год</t>
  </si>
  <si>
    <t xml:space="preserve">УТ-203576  </t>
  </si>
  <si>
    <t xml:space="preserve">4680613461229</t>
  </si>
  <si>
    <t xml:space="preserve">0227001</t>
  </si>
  <si>
    <t xml:space="preserve">УТ-203577  </t>
  </si>
  <si>
    <t xml:space="preserve">4680613461236</t>
  </si>
  <si>
    <t xml:space="preserve">0227002</t>
  </si>
  <si>
    <t xml:space="preserve">УТ-203578  </t>
  </si>
  <si>
    <t xml:space="preserve">4680613461243</t>
  </si>
  <si>
    <t xml:space="preserve">0227003</t>
  </si>
  <si>
    <t xml:space="preserve">УТ-203579  </t>
  </si>
  <si>
    <t xml:space="preserve">4680613461250</t>
  </si>
  <si>
    <t xml:space="preserve">0227004</t>
  </si>
  <si>
    <t xml:space="preserve">УТ-203580  </t>
  </si>
  <si>
    <t xml:space="preserve">4680613461298</t>
  </si>
  <si>
    <t xml:space="preserve">0227006</t>
  </si>
  <si>
    <t xml:space="preserve">Чудотворные и исцеляющие иконы. Православный календарь</t>
  </si>
  <si>
    <t xml:space="preserve">УТ-203582  </t>
  </si>
  <si>
    <t xml:space="preserve">4680613460659</t>
  </si>
  <si>
    <t xml:space="preserve">1227002</t>
  </si>
  <si>
    <t xml:space="preserve">Государственная символика</t>
  </si>
  <si>
    <t xml:space="preserve">25</t>
  </si>
  <si>
    <t xml:space="preserve">5.728</t>
  </si>
  <si>
    <t xml:space="preserve">340х40</t>
  </si>
  <si>
    <t xml:space="preserve">Картон мелованный с отделкой фольгой и УФ-лаком</t>
  </si>
  <si>
    <t xml:space="preserve">0.176</t>
  </si>
  <si>
    <t xml:space="preserve">0.031</t>
  </si>
  <si>
    <t xml:space="preserve">УТ-203583  </t>
  </si>
  <si>
    <t xml:space="preserve">4680613460666</t>
  </si>
  <si>
    <t xml:space="preserve">1227003</t>
  </si>
  <si>
    <t xml:space="preserve">Кофе</t>
  </si>
  <si>
    <t xml:space="preserve">УТ-203585  </t>
  </si>
  <si>
    <t xml:space="preserve">4680613460642</t>
  </si>
  <si>
    <t xml:space="preserve">1227001</t>
  </si>
  <si>
    <t xml:space="preserve">УТ-203586  </t>
  </si>
  <si>
    <t xml:space="preserve">4680613460680</t>
  </si>
  <si>
    <t xml:space="preserve">1227005</t>
  </si>
  <si>
    <t xml:space="preserve">Старая Москва</t>
  </si>
  <si>
    <t xml:space="preserve">УТ-203587  </t>
  </si>
  <si>
    <t xml:space="preserve">4680613460697</t>
  </si>
  <si>
    <t xml:space="preserve">1227006</t>
  </si>
  <si>
    <t xml:space="preserve">Старый Петербург</t>
  </si>
  <si>
    <t xml:space="preserve">УТ-203588  </t>
  </si>
  <si>
    <t xml:space="preserve">4680613460703</t>
  </si>
  <si>
    <t xml:space="preserve">1227007</t>
  </si>
  <si>
    <t xml:space="preserve">УТ-203409  </t>
  </si>
  <si>
    <t xml:space="preserve">4680613461014</t>
  </si>
  <si>
    <t xml:space="preserve">4127003</t>
  </si>
  <si>
    <t xml:space="preserve">«Владимирская икона Божией матери»</t>
  </si>
  <si>
    <t xml:space="preserve">4.388</t>
  </si>
  <si>
    <t xml:space="preserve">310х680</t>
  </si>
  <si>
    <t xml:space="preserve">мелованный картон с УФ-лаком и золотым тиснением</t>
  </si>
  <si>
    <t xml:space="preserve">Календари квартальные (310*680) на 3-х спиралях на 2027 год (в европакете)</t>
  </si>
  <si>
    <t xml:space="preserve">0.029</t>
  </si>
  <si>
    <t xml:space="preserve">УТ-203408  </t>
  </si>
  <si>
    <t xml:space="preserve">4680613461021</t>
  </si>
  <si>
    <t xml:space="preserve">4127002</t>
  </si>
  <si>
    <t xml:space="preserve">«Господь Вседержитель. Божия матерь. Святитель Николай чудотворец»</t>
  </si>
  <si>
    <t xml:space="preserve">УТ-203407  </t>
  </si>
  <si>
    <t xml:space="preserve">4680613461038</t>
  </si>
  <si>
    <t xml:space="preserve">4127001</t>
  </si>
  <si>
    <t xml:space="preserve">«Казанская икона Божией матери»</t>
  </si>
  <si>
    <t xml:space="preserve">УТ-203410  </t>
  </si>
  <si>
    <t xml:space="preserve">4680613461007</t>
  </si>
  <si>
    <t xml:space="preserve">4127004</t>
  </si>
  <si>
    <t xml:space="preserve">«Святитель Николай чудотворец»</t>
  </si>
  <si>
    <t xml:space="preserve">УТ-203435  </t>
  </si>
  <si>
    <t xml:space="preserve">4680613460796</t>
  </si>
  <si>
    <t xml:space="preserve">4527001</t>
  </si>
  <si>
    <t xml:space="preserve">Аромат кофе</t>
  </si>
  <si>
    <t xml:space="preserve">Картон мелованный с УФ-лаком</t>
  </si>
  <si>
    <t xml:space="preserve">0.072</t>
  </si>
  <si>
    <t xml:space="preserve">Календарь на магните вырубной (110*147) на 2027 год (в европакете)</t>
  </si>
  <si>
    <t xml:space="preserve">УТ-203436  </t>
  </si>
  <si>
    <t xml:space="preserve">4680613460802</t>
  </si>
  <si>
    <t xml:space="preserve">4527002</t>
  </si>
  <si>
    <t xml:space="preserve">Берёзовая роща</t>
  </si>
  <si>
    <t xml:space="preserve">УТ-203437  </t>
  </si>
  <si>
    <t xml:space="preserve">4680613460888</t>
  </si>
  <si>
    <t xml:space="preserve">4527010</t>
  </si>
  <si>
    <t xml:space="preserve">Год Козы. Вид1</t>
  </si>
  <si>
    <t xml:space="preserve">УТ-203438  </t>
  </si>
  <si>
    <t xml:space="preserve">4680613460895</t>
  </si>
  <si>
    <t xml:space="preserve">4527011</t>
  </si>
  <si>
    <t xml:space="preserve">Год Козы. Вид2</t>
  </si>
  <si>
    <t xml:space="preserve">УТ-203439  </t>
  </si>
  <si>
    <t xml:space="preserve">4680613460901</t>
  </si>
  <si>
    <t xml:space="preserve">4527012</t>
  </si>
  <si>
    <t xml:space="preserve">Год Козы. Вид3</t>
  </si>
  <si>
    <t xml:space="preserve">УТ-203440  </t>
  </si>
  <si>
    <t xml:space="preserve">4680613460918</t>
  </si>
  <si>
    <t xml:space="preserve">4527013</t>
  </si>
  <si>
    <t xml:space="preserve">Год Козы. Вид4</t>
  </si>
  <si>
    <t xml:space="preserve">УТ-203441  </t>
  </si>
  <si>
    <t xml:space="preserve">4680613460925</t>
  </si>
  <si>
    <t xml:space="preserve">4527014</t>
  </si>
  <si>
    <t xml:space="preserve">Год Козы. Вид5</t>
  </si>
  <si>
    <t xml:space="preserve">УТ-203442  </t>
  </si>
  <si>
    <t xml:space="preserve">4680613460819</t>
  </si>
  <si>
    <t xml:space="preserve">4527003</t>
  </si>
  <si>
    <t xml:space="preserve">УТ-203387  </t>
  </si>
  <si>
    <t xml:space="preserve">4610150101487</t>
  </si>
  <si>
    <t xml:space="preserve">КБ01-27</t>
  </si>
  <si>
    <t xml:space="preserve">Госсимволика</t>
  </si>
  <si>
    <t xml:space="preserve">ООО "Теремок"</t>
  </si>
  <si>
    <t xml:space="preserve">36</t>
  </si>
  <si>
    <t xml:space="preserve">Мелованный картон, полноцветная печать, УФ-лак</t>
  </si>
  <si>
    <t xml:space="preserve">УТ-203443  </t>
  </si>
  <si>
    <t xml:space="preserve">4680613460826</t>
  </si>
  <si>
    <t xml:space="preserve">4527004</t>
  </si>
  <si>
    <t xml:space="preserve">Исаакиевский собор</t>
  </si>
  <si>
    <t xml:space="preserve">УТ-203444  </t>
  </si>
  <si>
    <t xml:space="preserve">4680613460833</t>
  </si>
  <si>
    <t xml:space="preserve">4527005</t>
  </si>
  <si>
    <t xml:space="preserve">Корзина с цветами</t>
  </si>
  <si>
    <t xml:space="preserve">УТ-203445  </t>
  </si>
  <si>
    <t xml:space="preserve">4680613460840</t>
  </si>
  <si>
    <t xml:space="preserve">4527006</t>
  </si>
  <si>
    <t xml:space="preserve">УТ-203388  </t>
  </si>
  <si>
    <t xml:space="preserve">4610150101494</t>
  </si>
  <si>
    <t xml:space="preserve">КБ02-27</t>
  </si>
  <si>
    <t xml:space="preserve">УТ-203446  </t>
  </si>
  <si>
    <t xml:space="preserve">4680613460857</t>
  </si>
  <si>
    <t xml:space="preserve">4527007</t>
  </si>
  <si>
    <t xml:space="preserve">Натюрморт с фруктами</t>
  </si>
  <si>
    <t xml:space="preserve">УТ-203389  </t>
  </si>
  <si>
    <t xml:space="preserve">4610150101500</t>
  </si>
  <si>
    <t xml:space="preserve">КБ03-27</t>
  </si>
  <si>
    <t xml:space="preserve">Озеро в горах</t>
  </si>
  <si>
    <t xml:space="preserve">УТ-203447  </t>
  </si>
  <si>
    <t xml:space="preserve">4680613460864</t>
  </si>
  <si>
    <t xml:space="preserve">4527008</t>
  </si>
  <si>
    <t xml:space="preserve">Осенний пейзаж</t>
  </si>
  <si>
    <t xml:space="preserve">УТ-203448  </t>
  </si>
  <si>
    <t xml:space="preserve">4680613460970</t>
  </si>
  <si>
    <t xml:space="preserve">4527019</t>
  </si>
  <si>
    <t xml:space="preserve">Пейзаж в живописи</t>
  </si>
  <si>
    <t xml:space="preserve">УТ-203390  </t>
  </si>
  <si>
    <t xml:space="preserve">4610150101517</t>
  </si>
  <si>
    <t xml:space="preserve">КБ04-27</t>
  </si>
  <si>
    <t xml:space="preserve">Подсолнухи</t>
  </si>
  <si>
    <t xml:space="preserve">УТ-203391  </t>
  </si>
  <si>
    <t xml:space="preserve">4610150101524</t>
  </si>
  <si>
    <t xml:space="preserve">КБ05-27</t>
  </si>
  <si>
    <t xml:space="preserve">Приморской пейзаж</t>
  </si>
  <si>
    <t xml:space="preserve">УТ-203449  </t>
  </si>
  <si>
    <t xml:space="preserve">4680613460871</t>
  </si>
  <si>
    <t xml:space="preserve">4527009</t>
  </si>
  <si>
    <t xml:space="preserve">УТ-203392  </t>
  </si>
  <si>
    <t xml:space="preserve">4610150101531</t>
  </si>
  <si>
    <t xml:space="preserve">КБ06-27</t>
  </si>
  <si>
    <t xml:space="preserve">Ромашки</t>
  </si>
  <si>
    <t xml:space="preserve">УТ-203431  </t>
  </si>
  <si>
    <t xml:space="preserve">4610150101562</t>
  </si>
  <si>
    <t xml:space="preserve">КБ09-27</t>
  </si>
  <si>
    <t xml:space="preserve">УТ-203450  </t>
  </si>
  <si>
    <t xml:space="preserve">4680613460932</t>
  </si>
  <si>
    <t xml:space="preserve">4527015</t>
  </si>
  <si>
    <t xml:space="preserve">Символ года. Вид2</t>
  </si>
  <si>
    <t xml:space="preserve">УТ-203451  </t>
  </si>
  <si>
    <t xml:space="preserve">4680613460949</t>
  </si>
  <si>
    <t xml:space="preserve">4527016</t>
  </si>
  <si>
    <t xml:space="preserve">Символ года. Вид3</t>
  </si>
  <si>
    <t xml:space="preserve">УТ-203452  </t>
  </si>
  <si>
    <t xml:space="preserve">4680613460956</t>
  </si>
  <si>
    <t xml:space="preserve">4527017</t>
  </si>
  <si>
    <t xml:space="preserve">Символ года. Вид4</t>
  </si>
  <si>
    <t xml:space="preserve">УТ-203453  </t>
  </si>
  <si>
    <t xml:space="preserve">4680613460963</t>
  </si>
  <si>
    <t xml:space="preserve">4527018</t>
  </si>
  <si>
    <t xml:space="preserve">Символ года. Вид5</t>
  </si>
  <si>
    <t xml:space="preserve">УТ-203393  </t>
  </si>
  <si>
    <t xml:space="preserve">4610150101548</t>
  </si>
  <si>
    <t xml:space="preserve">КБ07-27</t>
  </si>
  <si>
    <t xml:space="preserve">Солнечный водопад</t>
  </si>
  <si>
    <t xml:space="preserve">УТ-203394  </t>
  </si>
  <si>
    <t xml:space="preserve">4610150101555</t>
  </si>
  <si>
    <t xml:space="preserve">КБ08-27</t>
  </si>
  <si>
    <t xml:space="preserve">Тихая бухта</t>
  </si>
  <si>
    <t xml:space="preserve">УТ-203454  </t>
  </si>
  <si>
    <t xml:space="preserve">4680613460987</t>
  </si>
  <si>
    <t xml:space="preserve">4527020</t>
  </si>
  <si>
    <t xml:space="preserve">Три щенка</t>
  </si>
  <si>
    <t xml:space="preserve">УТ-203433  </t>
  </si>
  <si>
    <t xml:space="preserve">4610150101579</t>
  </si>
  <si>
    <t xml:space="preserve">КБ10-27</t>
  </si>
  <si>
    <t xml:space="preserve">Цветочная фантазия</t>
  </si>
  <si>
    <t xml:space="preserve">УТ-203642  </t>
  </si>
  <si>
    <t xml:space="preserve">4610150101586</t>
  </si>
  <si>
    <t xml:space="preserve">КМ01-27</t>
  </si>
  <si>
    <t xml:space="preserve">Анютины глазки</t>
  </si>
  <si>
    <t xml:space="preserve">2.158</t>
  </si>
  <si>
    <t xml:space="preserve">195х465</t>
  </si>
  <si>
    <t xml:space="preserve">0.025</t>
  </si>
  <si>
    <t xml:space="preserve">Календарь на магните отрывной с вырубкой (140*148) на 2027 год (в европакете)</t>
  </si>
  <si>
    <t xml:space="preserve">УТ-203643  </t>
  </si>
  <si>
    <t xml:space="preserve">4610150101593</t>
  </si>
  <si>
    <t xml:space="preserve">КМ02-27</t>
  </si>
  <si>
    <t xml:space="preserve">УТ-203644  </t>
  </si>
  <si>
    <t xml:space="preserve">4610150101609</t>
  </si>
  <si>
    <t xml:space="preserve">КМ03-27</t>
  </si>
  <si>
    <t xml:space="preserve">УТ-203645  </t>
  </si>
  <si>
    <t xml:space="preserve">4610150101623</t>
  </si>
  <si>
    <t xml:space="preserve">КМ04-27</t>
  </si>
  <si>
    <t xml:space="preserve">Год Козы. Вид 3</t>
  </si>
  <si>
    <t xml:space="preserve">УТ-203646  </t>
  </si>
  <si>
    <t xml:space="preserve">4610150101630</t>
  </si>
  <si>
    <t xml:space="preserve">КМ05-27</t>
  </si>
  <si>
    <t xml:space="preserve">Голубая бухта</t>
  </si>
  <si>
    <t xml:space="preserve">УТ-203647  </t>
  </si>
  <si>
    <t xml:space="preserve">4610150101647</t>
  </si>
  <si>
    <t xml:space="preserve">КМ06-27</t>
  </si>
  <si>
    <t xml:space="preserve">УТ-203648  </t>
  </si>
  <si>
    <t xml:space="preserve">4610150101654</t>
  </si>
  <si>
    <t xml:space="preserve">КМ07-27</t>
  </si>
  <si>
    <t xml:space="preserve">Краски осени</t>
  </si>
  <si>
    <t xml:space="preserve">УТ-203649  </t>
  </si>
  <si>
    <t xml:space="preserve">4610150101661</t>
  </si>
  <si>
    <t xml:space="preserve">КМ08-27</t>
  </si>
  <si>
    <t xml:space="preserve">Летний пейзаж с рекой</t>
  </si>
  <si>
    <t xml:space="preserve">УТ-203650  </t>
  </si>
  <si>
    <t xml:space="preserve">4610150101678</t>
  </si>
  <si>
    <t xml:space="preserve">КМ09-27</t>
  </si>
  <si>
    <t xml:space="preserve">Лето в горах</t>
  </si>
  <si>
    <t xml:space="preserve">УТ-203651  </t>
  </si>
  <si>
    <t xml:space="preserve">4610150101685</t>
  </si>
  <si>
    <t xml:space="preserve">КМ10-27</t>
  </si>
  <si>
    <t xml:space="preserve">Милый котёнок</t>
  </si>
  <si>
    <t xml:space="preserve">УТ-203653  </t>
  </si>
  <si>
    <t xml:space="preserve">4610150101708</t>
  </si>
  <si>
    <t xml:space="preserve">КМ12-27</t>
  </si>
  <si>
    <t xml:space="preserve">Родные просторы</t>
  </si>
  <si>
    <t xml:space="preserve">УТ-203654  </t>
  </si>
  <si>
    <t xml:space="preserve">4610150101715</t>
  </si>
  <si>
    <t xml:space="preserve">КМ13-27</t>
  </si>
  <si>
    <t xml:space="preserve">Ромашки в поле</t>
  </si>
  <si>
    <t xml:space="preserve">УТ-203655  </t>
  </si>
  <si>
    <t xml:space="preserve">4610150101739</t>
  </si>
  <si>
    <t xml:space="preserve">КМ14-27</t>
  </si>
  <si>
    <t xml:space="preserve">Спелая вишня</t>
  </si>
  <si>
    <t xml:space="preserve">УТ-203656  </t>
  </si>
  <si>
    <t xml:space="preserve">4610150101746</t>
  </si>
  <si>
    <t xml:space="preserve">КМ15-27</t>
  </si>
  <si>
    <t xml:space="preserve">Ягодная фантазия</t>
  </si>
  <si>
    <t xml:space="preserve">УТ-203531  </t>
  </si>
  <si>
    <t xml:space="preserve">4680613460536</t>
  </si>
  <si>
    <t xml:space="preserve">1127001</t>
  </si>
  <si>
    <t xml:space="preserve">1.266</t>
  </si>
  <si>
    <t xml:space="preserve">ООО "ДИТОН"</t>
  </si>
  <si>
    <t xml:space="preserve">96х135 мм</t>
  </si>
  <si>
    <t xml:space="preserve">Мелованная бумага глянцевая</t>
  </si>
  <si>
    <t xml:space="preserve">0.030</t>
  </si>
  <si>
    <t xml:space="preserve">Календари на магните отрывные (96*135) на 2027 год (в европакете)</t>
  </si>
  <si>
    <t xml:space="preserve">УТ-203532  </t>
  </si>
  <si>
    <t xml:space="preserve">4680613460710</t>
  </si>
  <si>
    <t xml:space="preserve">1127002</t>
  </si>
  <si>
    <t xml:space="preserve">Для кухни</t>
  </si>
  <si>
    <t xml:space="preserve">УТ-203533  </t>
  </si>
  <si>
    <t xml:space="preserve">4680613460727</t>
  </si>
  <si>
    <t xml:space="preserve">1127003</t>
  </si>
  <si>
    <t xml:space="preserve">УТ-203534  </t>
  </si>
  <si>
    <t xml:space="preserve">4680613460734</t>
  </si>
  <si>
    <t xml:space="preserve">1127004</t>
  </si>
  <si>
    <t xml:space="preserve">Православный календарь.Что вкушать в праздники и постные дни</t>
  </si>
  <si>
    <t xml:space="preserve">УТ-203535  </t>
  </si>
  <si>
    <t xml:space="preserve">4680613460741</t>
  </si>
  <si>
    <t xml:space="preserve">1127005</t>
  </si>
  <si>
    <t xml:space="preserve">УТ-203536  </t>
  </si>
  <si>
    <t xml:space="preserve">4680613460758</t>
  </si>
  <si>
    <t xml:space="preserve">1127006</t>
  </si>
  <si>
    <t xml:space="preserve">УТ-203537  </t>
  </si>
  <si>
    <t xml:space="preserve">4680613460765</t>
  </si>
  <si>
    <t xml:space="preserve">1127007</t>
  </si>
  <si>
    <t xml:space="preserve">Святая блаженная Матрона Московская</t>
  </si>
  <si>
    <t xml:space="preserve">УТ-203538  </t>
  </si>
  <si>
    <t xml:space="preserve">4680613460772</t>
  </si>
  <si>
    <t xml:space="preserve">1127008</t>
  </si>
  <si>
    <t xml:space="preserve">УТ-203539  </t>
  </si>
  <si>
    <t xml:space="preserve">4680613460789</t>
  </si>
  <si>
    <t xml:space="preserve">1127009</t>
  </si>
  <si>
    <t xml:space="preserve">УТ-203568  </t>
  </si>
  <si>
    <t xml:space="preserve">4680613461076</t>
  </si>
  <si>
    <t xml:space="preserve">3627004</t>
  </si>
  <si>
    <t xml:space="preserve">1.502</t>
  </si>
  <si>
    <t xml:space="preserve">140х148</t>
  </si>
  <si>
    <t xml:space="preserve">0.028</t>
  </si>
  <si>
    <t xml:space="preserve">Календари квартальные (195*465) на 3-х спиралях на 2027 год (в европакете)</t>
  </si>
  <si>
    <t xml:space="preserve">УТ-203569  </t>
  </si>
  <si>
    <t xml:space="preserve">4680613461083</t>
  </si>
  <si>
    <t xml:space="preserve">3627005</t>
  </si>
  <si>
    <t xml:space="preserve">УТ-203570  </t>
  </si>
  <si>
    <t xml:space="preserve">4680613461045</t>
  </si>
  <si>
    <t xml:space="preserve">3627001</t>
  </si>
  <si>
    <t xml:space="preserve">УТ-203571  </t>
  </si>
  <si>
    <t xml:space="preserve">4680613461052</t>
  </si>
  <si>
    <t xml:space="preserve">3627002</t>
  </si>
  <si>
    <t xml:space="preserve">Православный календарь</t>
  </si>
  <si>
    <t xml:space="preserve">УТ-203572  </t>
  </si>
  <si>
    <t xml:space="preserve">4680613461069</t>
  </si>
  <si>
    <t xml:space="preserve">3627003</t>
  </si>
  <si>
    <t xml:space="preserve">Сад и огород</t>
  </si>
  <si>
    <t xml:space="preserve">УТ-203573  </t>
  </si>
  <si>
    <t xml:space="preserve">4680613461090</t>
  </si>
  <si>
    <t xml:space="preserve">3627006</t>
  </si>
  <si>
    <t xml:space="preserve">УТ-203632  </t>
  </si>
  <si>
    <t xml:space="preserve">4680613461793</t>
  </si>
  <si>
    <t xml:space="preserve">3527001</t>
  </si>
  <si>
    <t xml:space="preserve">Год козы. Вид 1</t>
  </si>
  <si>
    <t xml:space="preserve">1.396</t>
  </si>
  <si>
    <t xml:space="preserve">112*158</t>
  </si>
  <si>
    <t xml:space="preserve">Мелованная бумага, полноцветная печать, УФ-лак</t>
  </si>
  <si>
    <t xml:space="preserve">0.044</t>
  </si>
  <si>
    <t xml:space="preserve">Календари квартальные с тиснением золотом (310*680) на 3-х спиралях на 2027 год (в европакете)</t>
  </si>
  <si>
    <t xml:space="preserve">УТ-203633  </t>
  </si>
  <si>
    <t xml:space="preserve">4680613461809</t>
  </si>
  <si>
    <t xml:space="preserve">3527002</t>
  </si>
  <si>
    <t xml:space="preserve">Год козы. Вид 2</t>
  </si>
  <si>
    <t xml:space="preserve">1.428</t>
  </si>
  <si>
    <t xml:space="preserve">УТ-203634  </t>
  </si>
  <si>
    <t xml:space="preserve">4680613461816</t>
  </si>
  <si>
    <t xml:space="preserve">3527003</t>
  </si>
  <si>
    <t xml:space="preserve">Год козы. Вид 3</t>
  </si>
  <si>
    <t xml:space="preserve">1.542</t>
  </si>
  <si>
    <t xml:space="preserve">УТ-203635  </t>
  </si>
  <si>
    <t xml:space="preserve">4680613461823</t>
  </si>
  <si>
    <t xml:space="preserve">3527004</t>
  </si>
  <si>
    <t xml:space="preserve">Год козы. Вид 4</t>
  </si>
  <si>
    <t xml:space="preserve">1.400</t>
  </si>
  <si>
    <t xml:space="preserve">УТ-203637  </t>
  </si>
  <si>
    <t xml:space="preserve">4680613461755</t>
  </si>
  <si>
    <t xml:space="preserve">0327001</t>
  </si>
  <si>
    <t xml:space="preserve">Кварц</t>
  </si>
  <si>
    <t xml:space="preserve">3.498</t>
  </si>
  <si>
    <t xml:space="preserve">200х140</t>
  </si>
  <si>
    <t xml:space="preserve">0.039</t>
  </si>
  <si>
    <t xml:space="preserve">Календари квартальные ПРЕМИУМ ТРИО (340*840) на единой подложке на 2027 год (в европакете)</t>
  </si>
  <si>
    <t xml:space="preserve">УТ-203639  </t>
  </si>
  <si>
    <t xml:space="preserve">4680613461779</t>
  </si>
  <si>
    <t xml:space="preserve">0327003</t>
  </si>
  <si>
    <t xml:space="preserve">Оникс</t>
  </si>
  <si>
    <t xml:space="preserve">УТ-203640  </t>
  </si>
  <si>
    <t xml:space="preserve">4680613461786</t>
  </si>
  <si>
    <t xml:space="preserve">0327004</t>
  </si>
  <si>
    <t xml:space="preserve">Топаз</t>
  </si>
  <si>
    <t xml:space="preserve">УТ-203658  </t>
  </si>
  <si>
    <t xml:space="preserve">4680613461526</t>
  </si>
  <si>
    <t xml:space="preserve">0927001</t>
  </si>
  <si>
    <t xml:space="preserve">12 месяцев</t>
  </si>
  <si>
    <t xml:space="preserve">3.132</t>
  </si>
  <si>
    <t xml:space="preserve">0.019</t>
  </si>
  <si>
    <t xml:space="preserve">Календари 6-листовые (285*285) настенные перекидные на скрепке на 2027 год (в европакете)</t>
  </si>
  <si>
    <t xml:space="preserve">УТ-203659  </t>
  </si>
  <si>
    <t xml:space="preserve">4680613461533</t>
  </si>
  <si>
    <t xml:space="preserve">0927002</t>
  </si>
  <si>
    <t xml:space="preserve">УТ-203660  </t>
  </si>
  <si>
    <t xml:space="preserve">4680613461540</t>
  </si>
  <si>
    <t xml:space="preserve">0927003</t>
  </si>
  <si>
    <t xml:space="preserve">УТ-203661  </t>
  </si>
  <si>
    <t xml:space="preserve">4680613461564</t>
  </si>
  <si>
    <t xml:space="preserve">0927005</t>
  </si>
  <si>
    <t xml:space="preserve">Государственная символика. С государственными праздниками и знаменательными датами</t>
  </si>
  <si>
    <t xml:space="preserve">УТ-203662  </t>
  </si>
  <si>
    <t xml:space="preserve">4680613461571</t>
  </si>
  <si>
    <t xml:space="preserve">0927006</t>
  </si>
  <si>
    <t xml:space="preserve">УТ-203663  </t>
  </si>
  <si>
    <t xml:space="preserve">4680613461588</t>
  </si>
  <si>
    <t xml:space="preserve">0927007</t>
  </si>
  <si>
    <t xml:space="preserve">1.132</t>
  </si>
  <si>
    <t xml:space="preserve">УТ-203664  </t>
  </si>
  <si>
    <t xml:space="preserve">4680613461595</t>
  </si>
  <si>
    <t xml:space="preserve">0927008</t>
  </si>
  <si>
    <t xml:space="preserve">УТ-203665  </t>
  </si>
  <si>
    <t xml:space="preserve">4680613461601</t>
  </si>
  <si>
    <t xml:space="preserve">0927009</t>
  </si>
  <si>
    <t xml:space="preserve">Морской пейзаж в живописи</t>
  </si>
  <si>
    <t xml:space="preserve">УТ-203666  </t>
  </si>
  <si>
    <t xml:space="preserve">4680613461618</t>
  </si>
  <si>
    <t xml:space="preserve">0927010</t>
  </si>
  <si>
    <t xml:space="preserve">Почитаемые иконы. Православный календарь</t>
  </si>
  <si>
    <t xml:space="preserve">УТ-203667  </t>
  </si>
  <si>
    <t xml:space="preserve">4680613461625</t>
  </si>
  <si>
    <t xml:space="preserve">0927011</t>
  </si>
  <si>
    <t xml:space="preserve">УТ-203669  </t>
  </si>
  <si>
    <t xml:space="preserve">4680613461557</t>
  </si>
  <si>
    <t xml:space="preserve">0927004</t>
  </si>
  <si>
    <t xml:space="preserve">УТ-203670  </t>
  </si>
  <si>
    <t xml:space="preserve">4680613461649</t>
  </si>
  <si>
    <t xml:space="preserve">0927013</t>
  </si>
  <si>
    <t xml:space="preserve">УТ-203672  </t>
  </si>
  <si>
    <t xml:space="preserve">4680613461656</t>
  </si>
  <si>
    <t xml:space="preserve">0827001</t>
  </si>
  <si>
    <t xml:space="preserve">2.226</t>
  </si>
  <si>
    <t xml:space="preserve">100х140</t>
  </si>
  <si>
    <t xml:space="preserve">0.111</t>
  </si>
  <si>
    <t xml:space="preserve">Календари настенные перекидные (170*250) на 2027 год (в европакете)</t>
  </si>
  <si>
    <t xml:space="preserve">УТ-203673  </t>
  </si>
  <si>
    <t xml:space="preserve">4680613461687</t>
  </si>
  <si>
    <t xml:space="preserve">0827004</t>
  </si>
  <si>
    <t xml:space="preserve">УТ-203674  </t>
  </si>
  <si>
    <t xml:space="preserve">4680613461694</t>
  </si>
  <si>
    <t xml:space="preserve">0827005</t>
  </si>
  <si>
    <t xml:space="preserve">УТ-203675  </t>
  </si>
  <si>
    <t xml:space="preserve">4680613461700</t>
  </si>
  <si>
    <t xml:space="preserve">0827006</t>
  </si>
  <si>
    <t xml:space="preserve">УТ-203676  </t>
  </si>
  <si>
    <t xml:space="preserve">4680613461717</t>
  </si>
  <si>
    <t xml:space="preserve">0827007</t>
  </si>
  <si>
    <t xml:space="preserve">УТ-203677  </t>
  </si>
  <si>
    <t xml:space="preserve">4680613461724</t>
  </si>
  <si>
    <t xml:space="preserve">0827008</t>
  </si>
  <si>
    <t xml:space="preserve">УТ-203678  </t>
  </si>
  <si>
    <t xml:space="preserve">4680613461663</t>
  </si>
  <si>
    <t xml:space="preserve">0827002</t>
  </si>
  <si>
    <t xml:space="preserve">УТ-203679  </t>
  </si>
  <si>
    <t xml:space="preserve">4680613461670</t>
  </si>
  <si>
    <t xml:space="preserve">0827003</t>
  </si>
  <si>
    <t xml:space="preserve">УТ-203680  </t>
  </si>
  <si>
    <t xml:space="preserve">4680613461731</t>
  </si>
  <si>
    <t xml:space="preserve">0827009</t>
  </si>
  <si>
    <t xml:space="preserve">УТ-203681  </t>
  </si>
  <si>
    <t xml:space="preserve">4680613461748</t>
  </si>
  <si>
    <t xml:space="preserve">0827010</t>
  </si>
  <si>
    <t xml:space="preserve">Чудотворные иконы. Православный календарь</t>
  </si>
  <si>
    <t xml:space="preserve">УТ-203603  </t>
  </si>
  <si>
    <t xml:space="preserve">978-5-908004-76-3</t>
  </si>
  <si>
    <t xml:space="preserve">НПК-11-27</t>
  </si>
  <si>
    <t xml:space="preserve">2.224</t>
  </si>
  <si>
    <t xml:space="preserve">9785908004770</t>
  </si>
  <si>
    <t xml:space="preserve">Календари настенные перекидные с ригелем (ЕВРО) (165*320) на 2027 год (в европакете)</t>
  </si>
  <si>
    <t xml:space="preserve">УТ-203604  </t>
  </si>
  <si>
    <t xml:space="preserve">978-5-908004-77-0</t>
  </si>
  <si>
    <t xml:space="preserve">НПК-12-27</t>
  </si>
  <si>
    <t xml:space="preserve">УТ-203708  </t>
  </si>
  <si>
    <t xml:space="preserve">9785908004916</t>
  </si>
  <si>
    <t xml:space="preserve">НПК-21-27</t>
  </si>
  <si>
    <t xml:space="preserve">9785908004930</t>
  </si>
  <si>
    <t xml:space="preserve">Календари настенные перекидные с ригелем (320*480) на 2027 год (в европакете)</t>
  </si>
  <si>
    <t xml:space="preserve">УТ-203709  </t>
  </si>
  <si>
    <t xml:space="preserve">978-5-908004-92-3</t>
  </si>
  <si>
    <t xml:space="preserve">НПК-22-27</t>
  </si>
  <si>
    <t xml:space="preserve">УТ-203710  </t>
  </si>
  <si>
    <t xml:space="preserve">978-5-908004-93-0</t>
  </si>
  <si>
    <t xml:space="preserve">НПК-23-27</t>
  </si>
  <si>
    <t xml:space="preserve">Для офиса</t>
  </si>
  <si>
    <t xml:space="preserve">2.254</t>
  </si>
  <si>
    <t xml:space="preserve">УТ-203722  </t>
  </si>
  <si>
    <t xml:space="preserve">978-5-6053605-8-2</t>
  </si>
  <si>
    <t xml:space="preserve">НПК-31-27</t>
  </si>
  <si>
    <t xml:space="preserve">Календарь делового человека</t>
  </si>
  <si>
    <t xml:space="preserve">2.960</t>
  </si>
  <si>
    <t xml:space="preserve">9785908004015</t>
  </si>
  <si>
    <t xml:space="preserve">0.190</t>
  </si>
  <si>
    <t xml:space="preserve">УТ-203723  </t>
  </si>
  <si>
    <t xml:space="preserve">978-5-6053605-9-9</t>
  </si>
  <si>
    <t xml:space="preserve">НПК-32-27</t>
  </si>
  <si>
    <t xml:space="preserve">Офис</t>
  </si>
  <si>
    <t xml:space="preserve">УТ-203724  </t>
  </si>
  <si>
    <t xml:space="preserve">978-5-908004-00-8</t>
  </si>
  <si>
    <t xml:space="preserve">НПК-33-27</t>
  </si>
  <si>
    <t xml:space="preserve">С госсимволикой</t>
  </si>
  <si>
    <t xml:space="preserve">УТ-203725  </t>
  </si>
  <si>
    <t xml:space="preserve">978-5-908004-01-5</t>
  </si>
  <si>
    <t xml:space="preserve">НПК-34-27</t>
  </si>
  <si>
    <t xml:space="preserve">УТ-203726  </t>
  </si>
  <si>
    <t xml:space="preserve">978-5-908004-95-4</t>
  </si>
  <si>
    <t xml:space="preserve">НПК-41-27</t>
  </si>
  <si>
    <t xml:space="preserve">Государственная символика. Вид 1</t>
  </si>
  <si>
    <t xml:space="preserve">2.862</t>
  </si>
  <si>
    <t xml:space="preserve">картон мелованный, отделка золотой фольгой</t>
  </si>
  <si>
    <t xml:space="preserve">Серия</t>
  </si>
  <si>
    <t xml:space="preserve">УТ-203727  </t>
  </si>
  <si>
    <t xml:space="preserve">978-5-908004-96-1</t>
  </si>
  <si>
    <t xml:space="preserve">НПК-42-27</t>
  </si>
  <si>
    <t xml:space="preserve">Государственная символика. Вид 2</t>
  </si>
  <si>
    <t xml:space="preserve">УТ-203719  </t>
  </si>
  <si>
    <t xml:space="preserve">978-5-908004-94-7</t>
  </si>
  <si>
    <t xml:space="preserve">Неведомская Лидия</t>
  </si>
  <si>
    <t xml:space="preserve">ЛК СОР-27</t>
  </si>
  <si>
    <t xml:space="preserve">Лунный календарь садово-огородных работ Лидии Неведомской на 2027 год</t>
  </si>
  <si>
    <t xml:space="preserve">1.326</t>
  </si>
  <si>
    <t xml:space="preserve">125*200</t>
  </si>
  <si>
    <t xml:space="preserve">45/1</t>
  </si>
  <si>
    <t xml:space="preserve">Штрихкод</t>
  </si>
  <si>
    <t xml:space="preserve">УТ-203697  </t>
  </si>
  <si>
    <t xml:space="preserve">978-5-908004-48-0</t>
  </si>
  <si>
    <t xml:space="preserve">ОКК-127</t>
  </si>
  <si>
    <t xml:space="preserve">"365 анекдотов и приколов"</t>
  </si>
  <si>
    <t xml:space="preserve">3.340</t>
  </si>
  <si>
    <t xml:space="preserve">77х114</t>
  </si>
  <si>
    <t xml:space="preserve">41 | 45</t>
  </si>
  <si>
    <t xml:space="preserve">9785908004473</t>
  </si>
  <si>
    <t xml:space="preserve">Вес</t>
  </si>
  <si>
    <t xml:space="preserve">УТ-203363  </t>
  </si>
  <si>
    <t xml:space="preserve">978-5-908004-28-2</t>
  </si>
  <si>
    <t xml:space="preserve">ОКА0127</t>
  </si>
  <si>
    <t xml:space="preserve">"Благослови, Господи!"</t>
  </si>
  <si>
    <t xml:space="preserve">77*114</t>
  </si>
  <si>
    <t xml:space="preserve">Мел.картон 240г/м2</t>
  </si>
  <si>
    <t xml:space="preserve">УТ-203698  </t>
  </si>
  <si>
    <t xml:space="preserve">978-5-908004-49-7</t>
  </si>
  <si>
    <t xml:space="preserve">ОКК-227</t>
  </si>
  <si>
    <t xml:space="preserve">"Ваш сад и огород"</t>
  </si>
  <si>
    <t xml:space="preserve">УТ-203699  </t>
  </si>
  <si>
    <t xml:space="preserve">978-5-908004-50-3</t>
  </si>
  <si>
    <t xml:space="preserve">ОКК-327</t>
  </si>
  <si>
    <t xml:space="preserve">"Ваш семейный доктор"</t>
  </si>
  <si>
    <t xml:space="preserve">УТ-203364  </t>
  </si>
  <si>
    <t xml:space="preserve">978-5-908004-38-1</t>
  </si>
  <si>
    <t xml:space="preserve">ОКА0227</t>
  </si>
  <si>
    <t xml:space="preserve">"Весёлый"</t>
  </si>
  <si>
    <t xml:space="preserve">УТ-203365  </t>
  </si>
  <si>
    <t xml:space="preserve">978-5-908004-39-8</t>
  </si>
  <si>
    <t xml:space="preserve">ОКА0627</t>
  </si>
  <si>
    <t xml:space="preserve">"Для женщин "</t>
  </si>
  <si>
    <t xml:space="preserve">УТ-203411  </t>
  </si>
  <si>
    <t xml:space="preserve">978-5-908004-58-9</t>
  </si>
  <si>
    <t xml:space="preserve">ОКА0327</t>
  </si>
  <si>
    <t xml:space="preserve">"Домашние заготовки"</t>
  </si>
  <si>
    <t xml:space="preserve">Глянцевый мелованный картон</t>
  </si>
  <si>
    <t xml:space="preserve">УТ-203366  </t>
  </si>
  <si>
    <t xml:space="preserve">978-5-908004-40-4</t>
  </si>
  <si>
    <t xml:space="preserve">ОКА0427</t>
  </si>
  <si>
    <t xml:space="preserve">"Домашний"</t>
  </si>
  <si>
    <t xml:space="preserve">УТ-203367  </t>
  </si>
  <si>
    <t xml:space="preserve">978-5-908004-29-9</t>
  </si>
  <si>
    <t xml:space="preserve">ОКА0527</t>
  </si>
  <si>
    <t xml:space="preserve">"Домашняя выпечка"</t>
  </si>
  <si>
    <t xml:space="preserve">УТ-203700  </t>
  </si>
  <si>
    <t xml:space="preserve">978-5-908004-51-0</t>
  </si>
  <si>
    <t xml:space="preserve">ОКК-427</t>
  </si>
  <si>
    <t xml:space="preserve">"Женский"</t>
  </si>
  <si>
    <t xml:space="preserve">УТ-203368  </t>
  </si>
  <si>
    <t xml:space="preserve">978-5-908004-41-1</t>
  </si>
  <si>
    <t xml:space="preserve">ОКА0727</t>
  </si>
  <si>
    <t xml:space="preserve">"Здоровье без лекарств"</t>
  </si>
  <si>
    <t xml:space="preserve">УТ-203412  </t>
  </si>
  <si>
    <t xml:space="preserve">9-785-908-004-596</t>
  </si>
  <si>
    <t xml:space="preserve">ОКА0827</t>
  </si>
  <si>
    <t xml:space="preserve">"Кулинария на каждый день"</t>
  </si>
  <si>
    <t xml:space="preserve">УТ-203701  </t>
  </si>
  <si>
    <t xml:space="preserve">978-5-908004-52-7</t>
  </si>
  <si>
    <t xml:space="preserve">ОКК-527</t>
  </si>
  <si>
    <t xml:space="preserve">"Кулинарный"</t>
  </si>
  <si>
    <t xml:space="preserve">УТ-203706  </t>
  </si>
  <si>
    <t xml:space="preserve">978-5-908004-97-8</t>
  </si>
  <si>
    <t xml:space="preserve">ОКА0927</t>
  </si>
  <si>
    <t xml:space="preserve">"Мусульманский"</t>
  </si>
  <si>
    <t xml:space="preserve">УТ-203413  </t>
  </si>
  <si>
    <t xml:space="preserve">978-5-908004-60-2</t>
  </si>
  <si>
    <t xml:space="preserve">ОКА1027</t>
  </si>
  <si>
    <t xml:space="preserve">"Народный лечебник"</t>
  </si>
  <si>
    <t xml:space="preserve">УТ-203369  </t>
  </si>
  <si>
    <t xml:space="preserve">978-5-908004-30-5</t>
  </si>
  <si>
    <t xml:space="preserve">ОКА1127</t>
  </si>
  <si>
    <t xml:space="preserve">"Народный"</t>
  </si>
  <si>
    <t xml:space="preserve">УТ-203370  </t>
  </si>
  <si>
    <t xml:space="preserve">978-5-908004-31-2</t>
  </si>
  <si>
    <t xml:space="preserve">ОКА1227</t>
  </si>
  <si>
    <t xml:space="preserve">"Наша дача"</t>
  </si>
  <si>
    <t xml:space="preserve">УТ-203414  </t>
  </si>
  <si>
    <t xml:space="preserve">978-5-908004-61-9</t>
  </si>
  <si>
    <t xml:space="preserve">ОКА1327</t>
  </si>
  <si>
    <t xml:space="preserve">"Общий календарь (для всех)"</t>
  </si>
  <si>
    <t xml:space="preserve">УТ-203702  </t>
  </si>
  <si>
    <t xml:space="preserve">978-5-908004-53-4</t>
  </si>
  <si>
    <t xml:space="preserve">ОКК-627</t>
  </si>
  <si>
    <t xml:space="preserve">"Общий"</t>
  </si>
  <si>
    <t xml:space="preserve">УТ-203415  </t>
  </si>
  <si>
    <t xml:space="preserve">978-5-908004-62-6</t>
  </si>
  <si>
    <t xml:space="preserve">ОКА1427</t>
  </si>
  <si>
    <t xml:space="preserve">"Охотник, грибник, рыболов"</t>
  </si>
  <si>
    <t xml:space="preserve">УТ-203703  </t>
  </si>
  <si>
    <t xml:space="preserve">978-5-908004-54-1</t>
  </si>
  <si>
    <t xml:space="preserve">ОКК-727</t>
  </si>
  <si>
    <t xml:space="preserve">"Подсказки на каждый день (астроло-кий) "</t>
  </si>
  <si>
    <t xml:space="preserve">УТ-203416  </t>
  </si>
  <si>
    <t xml:space="preserve">978-5-908004-63-3</t>
  </si>
  <si>
    <t xml:space="preserve">ОКА1527</t>
  </si>
  <si>
    <t xml:space="preserve">"Полезные советы для всех"</t>
  </si>
  <si>
    <t xml:space="preserve">УТ-203371  </t>
  </si>
  <si>
    <t xml:space="preserve">978-5-908004-32-9</t>
  </si>
  <si>
    <t xml:space="preserve">ОКА1627</t>
  </si>
  <si>
    <t xml:space="preserve">"Православные молитвы на каждый день"</t>
  </si>
  <si>
    <t xml:space="preserve">УТ-203372  </t>
  </si>
  <si>
    <t xml:space="preserve">978-5-908004-33-6</t>
  </si>
  <si>
    <t xml:space="preserve">ОКА1727</t>
  </si>
  <si>
    <t xml:space="preserve">"Православные праздники и посты"</t>
  </si>
  <si>
    <t xml:space="preserve">УТ-203373  </t>
  </si>
  <si>
    <t xml:space="preserve">978-5-908004-34-3</t>
  </si>
  <si>
    <t xml:space="preserve">ОКА1827</t>
  </si>
  <si>
    <t xml:space="preserve">"Православные святые целители"</t>
  </si>
  <si>
    <t xml:space="preserve">УТ-203374  </t>
  </si>
  <si>
    <t xml:space="preserve">978-5-908004-35-0</t>
  </si>
  <si>
    <t xml:space="preserve">ОКА1927</t>
  </si>
  <si>
    <t xml:space="preserve">"Православный календарь на каждый день"</t>
  </si>
  <si>
    <t xml:space="preserve">УТ-203376  </t>
  </si>
  <si>
    <t xml:space="preserve">978-5-908004-43-5</t>
  </si>
  <si>
    <t xml:space="preserve">ОКА2127</t>
  </si>
  <si>
    <t xml:space="preserve">"Православный семейный"</t>
  </si>
  <si>
    <t xml:space="preserve">УТ-203377  </t>
  </si>
  <si>
    <t xml:space="preserve">978-5-908004-44-2</t>
  </si>
  <si>
    <t xml:space="preserve">ОКА2227</t>
  </si>
  <si>
    <t xml:space="preserve">"Православный церковный"</t>
  </si>
  <si>
    <t xml:space="preserve">УТ-203375  </t>
  </si>
  <si>
    <t xml:space="preserve">978-5-908004-42-8</t>
  </si>
  <si>
    <t xml:space="preserve">ОКА2027</t>
  </si>
  <si>
    <t xml:space="preserve">"Православный"</t>
  </si>
  <si>
    <t xml:space="preserve">УТ-203417  </t>
  </si>
  <si>
    <t xml:space="preserve">978-5-908004-64-0</t>
  </si>
  <si>
    <t xml:space="preserve">ОКА2327</t>
  </si>
  <si>
    <t xml:space="preserve">"Праздники: государственные, православные, профессиональные"</t>
  </si>
  <si>
    <t xml:space="preserve">УТ-203418  </t>
  </si>
  <si>
    <t xml:space="preserve">978-5-908004-65-7</t>
  </si>
  <si>
    <t xml:space="preserve">ОКА2427</t>
  </si>
  <si>
    <t xml:space="preserve">"Пресвятая Богородица"</t>
  </si>
  <si>
    <t xml:space="preserve">УТ-203378  </t>
  </si>
  <si>
    <t xml:space="preserve">978-5-908004-36-7</t>
  </si>
  <si>
    <t xml:space="preserve">ОКА2527</t>
  </si>
  <si>
    <t xml:space="preserve">"Сад и огород (под Луной)"</t>
  </si>
  <si>
    <t xml:space="preserve">УТ-203379  </t>
  </si>
  <si>
    <t xml:space="preserve">978-5-908004-37-4</t>
  </si>
  <si>
    <t xml:space="preserve">ОКА2627</t>
  </si>
  <si>
    <t xml:space="preserve">"Садово‐огородный (посевной лунный)"</t>
  </si>
  <si>
    <t xml:space="preserve">УТ-203419  </t>
  </si>
  <si>
    <t xml:space="preserve">978-5-908004-66-4</t>
  </si>
  <si>
    <t xml:space="preserve">ОКА2827</t>
  </si>
  <si>
    <t xml:space="preserve">"Секреты долголетия"</t>
  </si>
  <si>
    <t xml:space="preserve">УТ-203420  </t>
  </si>
  <si>
    <t xml:space="preserve">978-5-908004-67-1</t>
  </si>
  <si>
    <t xml:space="preserve">ОКА2927</t>
  </si>
  <si>
    <t xml:space="preserve">"Семейный"</t>
  </si>
  <si>
    <t xml:space="preserve">УТ-203704  </t>
  </si>
  <si>
    <t xml:space="preserve">978-5-908004-55-8</t>
  </si>
  <si>
    <t xml:space="preserve">ОКК-827</t>
  </si>
  <si>
    <t xml:space="preserve">"Советы на каждый день (лунный)"</t>
  </si>
  <si>
    <t xml:space="preserve">УТ-203380  </t>
  </si>
  <si>
    <t xml:space="preserve">978-5-908004-45-9</t>
  </si>
  <si>
    <t xml:space="preserve">ОКА2727</t>
  </si>
  <si>
    <t xml:space="preserve">"Советы на каждый день (сверяемся с Луной)"</t>
  </si>
  <si>
    <t xml:space="preserve">УТ-203381  </t>
  </si>
  <si>
    <t xml:space="preserve">978-5-908004-46-6</t>
  </si>
  <si>
    <t xml:space="preserve">ОКА3027</t>
  </si>
  <si>
    <t xml:space="preserve">"Спаси и сохрани"</t>
  </si>
  <si>
    <t xml:space="preserve">УТ-203705  </t>
  </si>
  <si>
    <t xml:space="preserve">978-5-908004-56-5</t>
  </si>
  <si>
    <t xml:space="preserve">ОКК-927</t>
  </si>
  <si>
    <t xml:space="preserve">"Травник"</t>
  </si>
  <si>
    <t xml:space="preserve">УТ-203382  </t>
  </si>
  <si>
    <t xml:space="preserve">978-5-908004-47-3</t>
  </si>
  <si>
    <t xml:space="preserve">ОКА3127</t>
  </si>
  <si>
    <t xml:space="preserve">"Хозяйке на заметку"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</si>
</sst>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5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  <family val="2"/>
      <charset val="204"/>
    </font>
    <font>
      <sz val="8"/>
      <color indexed="12"/>
      <name val="Arial"/>
      <family val="2"/>
      <charset val="204"/>
    </font>
    <font>
      <b/>
      <sz val="10"/>
      <color indexed="8"/>
      <name val="Courier New"/>
      <family val="3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Courier New"/>
      <family val="3"/>
      <charset val="204"/>
    </font>
    <font>
      <sz val="8"/>
      <color indexed="10"/>
      <name val="Arial"/>
      <family val="2"/>
    </font>
    <font>
      <b/>
      <sz val="10"/>
      <color indexed="12"/>
      <name val="Courier New"/>
      <family val="3"/>
      <charset val="204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8"/>
      <color indexed="12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8" fillId="0" borderId="0"/>
    <xf numFmtId="0" fontId="1" fillId="2" borderId="0" applyNumberFormat="1" applyAlignment="1" applyProtection="1">
      <protection locked="1"/>
    </xf>
    <xf numFmtId="0" fontId="29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2" fillId="2" borderId="0" applyNumberFormat="1" applyAlignment="1" applyProtection="1">
      <protection locked="1"/>
    </xf>
    <xf numFmtId="0" fontId="30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49" fontId="24" fillId="2" borderId="0" applyNumberFormat="1" applyAlignment="1" applyProtection="1">
      <protection locked="1"/>
    </xf>
    <xf numFmtId="0" fontId="1" fillId="2" borderId="11" applyNumberFormat="1" applyBorder="1" applyAlignment="1" applyProtection="1">
      <protection locked="1"/>
    </xf>
    <xf numFmtId="0" fontId="1" fillId="3" borderId="11" applyNumberFormat="1" applyBorder="1" applyAlignment="1" applyProtection="1">
      <protection locked="1"/>
    </xf>
    <xf numFmtId="0" fontId="9" fillId="2" borderId="12" applyNumberFormat="1" applyBorder="1" applyAlignment="1" applyProtection="1">
      <protection locked="1"/>
    </xf>
    <xf numFmtId="0" fontId="31" fillId="2" borderId="12" applyNumberFormat="1" applyBorder="1" applyAlignment="1" applyProtection="1">
      <protection locked="1"/>
    </xf>
    <xf numFmtId="0" fontId="32" fillId="2" borderId="12" applyNumberFormat="1" applyBorder="1" applyAlignment="1" applyProtection="1">
      <protection locked="1"/>
    </xf>
    <xf numFmtId="0" fontId="9" fillId="3" borderId="12" applyNumberFormat="1" applyBorder="1" applyAlignment="1" applyProtection="1">
      <protection locked="1"/>
    </xf>
    <xf numFmtId="0" fontId="15" fillId="2" borderId="6" applyNumberFormat="1" applyBorder="1" applyAlignment="1" applyProtection="1">
      <protection locked="1"/>
    </xf>
    <xf numFmtId="0" fontId="33" fillId="2" borderId="6" applyNumberFormat="1" applyBorder="1" applyAlignment="1" applyProtection="1">
      <protection locked="1"/>
    </xf>
    <xf numFmtId="0" fontId="16" fillId="2" borderId="6" applyNumberFormat="1" applyBorder="1" applyAlignment="1" applyProtection="1">
      <protection locked="1"/>
    </xf>
    <xf numFmtId="0" fontId="15" fillId="3" borderId="6" applyNumberFormat="1" applyBorder="1" applyAlignment="1" applyProtection="1">
      <protection locked="1"/>
    </xf>
    <xf numFmtId="0" fontId="15" fillId="0" borderId="6" applyNumberFormat="1" applyFill="1" applyBorder="1" applyAlignment="1" applyProtection="1">
      <protection locked="1"/>
    </xf>
    <xf numFmtId="0" fontId="17" fillId="0" borderId="6" applyNumberFormat="1" applyFill="1" applyBorder="1" applyAlignment="1" applyProtection="1">
      <protection locked="1"/>
    </xf>
  </cellStyleXfs>
  <cellXfs count="112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left" vertical="center" wrapText="1"/>
    </xf>
    <xf numFmtId="0" fontId="15" fillId="2" borderId="6" xfId="0" applyNumberFormat="1" applyFont="1" applyFill="1" applyBorder="1" applyAlignment="1">
      <alignment horizontal="left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6" fillId="0" borderId="0" xfId="0" applyFont="1"/>
    <xf numFmtId="0" fontId="18" fillId="2" borderId="6" xfId="0" applyNumberFormat="1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left" vertical="center" wrapText="1"/>
    </xf>
    <xf numFmtId="0" fontId="12" fillId="2" borderId="6" xfId="0" applyNumberFormat="1" applyFont="1" applyFill="1" applyBorder="1" applyAlignment="1">
      <alignment horizontal="left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left" vertical="center"/>
    </xf>
    <xf numFmtId="0" fontId="19" fillId="2" borderId="9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left" wrapText="1"/>
    </xf>
    <xf numFmtId="0" fontId="21" fillId="0" borderId="0" xfId="0" applyFont="1"/>
    <xf numFmtId="0" fontId="2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30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4" fillId="2" borderId="0" xfId="0" applyNumberFormat="1" applyFont="1" applyFill="1" applyAlignment="1">
      <alignment wrapText="1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20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>
      <alignment horizontal="left"/>
    </xf>
    <xf numFmtId="0" fontId="20" fillId="2" borderId="6" xfId="0" applyNumberFormat="1" applyFont="1" applyFill="1" applyBorder="1" applyAlignment="1">
      <alignment horizontal="center" vertical="center" wrapText="1"/>
    </xf>
    <xf numFmtId="0" fontId="27" fillId="2" borderId="6" xfId="0" applyNumberFormat="1" applyFont="1" applyFill="1" applyBorder="1" applyAlignment="1">
      <alignment horizontal="center" vertical="center" wrapText="1"/>
    </xf>
    <xf numFmtId="0" fontId="26" fillId="2" borderId="6" xfId="0" applyNumberFormat="1" applyFont="1" applyFill="1" applyBorder="1" applyAlignment="1">
      <alignment horizontal="center" vertical="center" wrapText="1"/>
    </xf>
    <xf numFmtId="0" fontId="33" fillId="2" borderId="6" xfId="1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29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9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2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30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3" fillId="2" borderId="0" xfId="0" applyNumberFormat="1" applyAlignment="1" applyProtection="1">
      <alignment horizontal="left" wrapText="1"/>
      <protection locked="1"/>
    </xf>
    <xf numFmtId="49" fontId="24" fillId="2" borderId="0" xfId="0" applyNumberFormat="1" applyAlignment="1" applyProtection="1">
      <alignment wrapText="1"/>
      <protection locked="1"/>
    </xf>
    <xf numFmtId="0" fontId="1" fillId="2" borderId="11" xfId="0" applyNumberFormat="1" applyBorder="1" applyAlignment="1" applyProtection="1">
      <alignment horizontal="left"/>
      <protection locked="1"/>
    </xf>
    <xf numFmtId="0" fontId="1" fillId="2" borderId="11" xfId="0" applyNumberFormat="1" applyBorder="1" applyAlignment="1" applyProtection="1">
      <alignment horizontal="left" wrapText="1"/>
      <protection locked="1"/>
    </xf>
    <xf numFmtId="0" fontId="1" fillId="3" borderId="11" xfId="0" applyNumberFormat="1" applyBorder="1" applyAlignment="1" applyProtection="1">
      <alignment horizontal="left" wrapText="1"/>
      <protection locked="1"/>
    </xf>
    <xf numFmtId="0" fontId="9" fillId="2" borderId="12" xfId="0" applyNumberFormat="1" applyBorder="1" applyAlignment="1" applyProtection="1">
      <alignment horizontal="center" vertical="center"/>
      <protection locked="1"/>
    </xf>
    <xf numFmtId="0" fontId="31" fillId="2" borderId="12" xfId="0" applyNumberFormat="1" applyBorder="1" applyAlignment="1" applyProtection="1">
      <alignment horizontal="center" vertical="center"/>
      <protection locked="1"/>
    </xf>
    <xf numFmtId="0" fontId="9" fillId="2" borderId="12" xfId="0" applyNumberFormat="1" applyBorder="1" applyAlignment="1" applyProtection="1">
      <alignment horizontal="center" vertical="center" wrapText="1"/>
      <protection locked="1"/>
    </xf>
    <xf numFmtId="0" fontId="32" fillId="2" borderId="12" xfId="0" applyNumberFormat="1" applyBorder="1" applyAlignment="1" applyProtection="1">
      <alignment horizontal="center" vertical="center" wrapText="1"/>
      <protection locked="1"/>
    </xf>
    <xf numFmtId="0" fontId="9" fillId="3" borderId="12" xfId="0" applyNumberFormat="1" applyBorder="1" applyAlignment="1" applyProtection="1">
      <alignment horizontal="center" vertical="center" wrapText="1"/>
      <protection locked="1"/>
    </xf>
    <xf numFmtId="0" fontId="15" fillId="2" borderId="6" xfId="0" applyNumberFormat="1" applyBorder="1" applyAlignment="1" applyProtection="1">
      <alignment horizontal="center" vertical="center" wrapText="1"/>
      <protection locked="1"/>
    </xf>
    <xf numFmtId="0" fontId="33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left" vertical="center" wrapText="1"/>
      <protection locked="1"/>
    </xf>
    <xf numFmtId="0" fontId="15" fillId="2" borderId="6" xfId="0" applyNumberFormat="1" applyBorder="1" applyAlignment="1" applyProtection="1">
      <alignment horizontal="left" vertical="center" wrapText="1"/>
      <protection locked="1"/>
    </xf>
    <xf numFmtId="0" fontId="15" fillId="3" borderId="6" xfId="0" applyNumberFormat="1" applyBorder="1" applyAlignment="1" applyProtection="1">
      <alignment horizontal="center" vertical="center" wrapText="1"/>
      <protection locked="1"/>
    </xf>
    <xf numFmtId="0" fontId="15" fillId="2" borderId="6" xfId="0" applyNumberFormat="1" applyBorder="1" applyAlignment="1" applyProtection="1">
      <alignment horizontal="center" vertical="center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C4FCE2-2635-B6E1-3EBD-9F810844B2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1A4D855-707E-9E0A-2D2E-92B7BC162C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A3B1898-7187-3FF5-AC9F-9A7BDD3CCB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D880BF5-E574-EB8C-017B-877F88A32A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92AE22D-5A45-254C-A01B-9CD81E5177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B07EFA6-F36F-D664-0497-EC33080537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1E195365-D27E-DCC6-8A18-9F2F1B1248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DF6AC92E-BEEF-942E-2EE9-E92F196C21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F0C2959F-856F-70EE-609D-E2458FD771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729F47B6-2DD5-3509-D298-77873DCCF8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E8993C06-3045-8855-7CC0-B9258BDB8D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1C907E8B-ECC2-840D-ADBA-6D0827C0A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9190300E-6D3E-7676-FAB4-1420E03EE8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AD6A5DF4-D21A-05B2-9D57-6C70C6F21D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21EEF442-9BA4-0310-256F-D37E1120B0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6EB8421E-3727-863B-1CAE-C41B1E826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66812E-8AF3-B653-0898-D72EC00E7C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4374BF4A-5384-D4A5-7B47-E013671CEB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06153E3-8F00-A019-D4DC-4EA677FE28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72C3FB56-BF83-6716-F08F-117185878C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C4441499-F139-F7BF-EC53-EAD120376D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663CFDD-232E-97C6-6738-5BF85A39E2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53973831-C355-D00D-EFBA-AAB63D5773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C645031B-D0BB-7D19-4F9E-EC660A8B10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82ABE9F9-1671-C3F2-10D9-30B683B097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9D9B49EA-EDA7-26FD-2530-880C73751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75E26B33-4BD9-05DE-EA8C-7C6E2C8F45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85222A7F-E2EA-71F0-0FFA-11004570BC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2F282069-B5F8-960E-DDA6-4AD59B10CD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8E7734A1-CE00-6C94-AD6D-4753963EA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A9D9FC89-0453-6DA8-EC48-5951C1FDC9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FA0102E8-713B-EEF4-ACA8-9DE7D7C3E5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41714C4-3925-C544-BE93-AD3BC20D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5E7416D9-EB9D-E8C1-00B3-B7B2B6E5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667B4C11-5857-4971-0A67-545F35ED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F13A1C61-DB4B-27EB-E037-0DED2F4B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B0E1BBC2-0D65-D12E-0BF8-D5DF0B88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DEA8246B-6B75-D74D-9E24-FC0CD19F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A5EFD494-7DF8-9E23-63D9-17A2A59E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901A4AE0-AA3F-2860-941D-7CE65CAC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39AD199E-B1E9-FC3F-FFF6-62B11E3C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0F6038F2-51F3-75E6-5009-48259CBC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3D0E5B3-8619-D2E7-6A55-53ADCC4B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BC85F404-2C7F-458E-538F-199FC50E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C1497E54-B2C6-626E-4560-734CD5C3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7524C78A-C27D-1F7E-BD9E-734E5183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B9FD9A67-D815-101A-5AD7-D9F4A379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417A4172-5DAF-6100-FB76-071DAADD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132DBD15-0B98-D79D-2ED3-0AB313C5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19635739-7436-7511-BD2C-5CC1B3C0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B03ED7EF-CD53-F8CC-AC69-4F57EC6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B3E04448-2BD4-5DAD-0686-CEEF249B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5FA58428-6775-9068-7949-583FE75D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BD44377D-50E8-30B8-9527-847B36CD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E471C596-064C-38FB-6EAF-C12AEB4D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D411A8B6-A8CB-C484-A9B3-8E1BA27A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33F43D91-3B84-8CC4-EA7E-4CBC3D63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DED3B2E5-83CE-B123-E9B1-6F29DFCE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46D40EF0-BB93-53B3-8A4C-074499B7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7EC7E8AD-AA2D-0C6B-7B7C-F7B3856F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5D9561DB-FAF9-DD4E-EB15-1042A097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8FE5A8E3-352C-6134-4EA7-E9D34A70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F06020EC-0638-7AF9-FCA5-188F3BDE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56B461A-B561-6A10-32A7-0DE1A1C8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80454375-8D6E-4FF1-E58A-FEB4761B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62D67C6B-FFE4-4BFD-CF9F-011AB638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277533E-B24D-675A-3134-A1D7B2C5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F788E1C0-5A53-81BB-494A-F0B6D43D85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14FDB3AD-EE7D-CFC5-CFF6-91B4335CB2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11D05AFB-AA84-370D-D6BD-3F9341BAE4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730316DB-F817-F1E1-5A57-42C6E81E44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110A08C1-8B07-C341-8F3A-AE6F7D298F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DF47458-7931-12AC-326B-B20F1AC7D3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1112CE7C-49D6-F361-C425-8F54966857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17E972CC-E2CC-487F-8609-5B311589A8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D080964-31E5-9419-9B50-B919A831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48ACB4F9-63DF-C74A-DF04-491562E4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48F48A1D-1BFE-43BC-A61E-053288D6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F134D3CA-DB78-3E78-1E37-DDBCFFCE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E5940CA7-301B-38DC-6CBE-20069A09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8EC07FC-C1D5-55C6-820F-8E2AB700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68A9E3AD-8D2C-9ABE-C1CD-F8002E84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86D82534-3E95-A009-E2BC-DD2224BA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66A5BD5C-8001-8B84-F8AB-AEBC87E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C3FF6E64-1FFC-178A-89B0-29A26BA7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D0360150-E5AB-62CB-9DD2-C4C68481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CD9611F-FE3B-17AB-6F33-A2F5D797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60DE664A-E7AE-EE4D-6EFB-DC2A901E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4DA81AA4-9290-AC49-75E6-A4C6E1D26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2E9F7B6F-B11E-7E92-2371-FF72BFB3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1EA58F6-1F92-9947-1333-41148A91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2286F747-0C60-BF45-7453-F6020335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55917276-A638-8E34-5AD4-3B8BFBC3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EA85C4C1-4819-FCDC-6FE0-E7097F25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4C6C3821-0A57-0B7D-B25D-3BF264C8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F8EC9DF1-10C7-596D-DEEA-84ECBE23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1B4B830F-9005-2DB7-6A35-53ED60AF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955527CD-FF64-E0E3-A6C0-DFFC4B2B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B12A7A4D-3F40-911F-4918-F9A3701F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5F4A2B7D-E56D-AFC0-B363-F65F3912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EDFD1E46-1487-D8F6-AA3F-A9A7EA15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37825183-72F9-E9B8-A068-3DC321B3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748AE9CA-AE72-F06C-C4D1-88574415C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5CFE4860-6DC7-44A0-3D53-2702BC8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60FCD96F-013E-B8F4-9605-5083463E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97E98B45-9AD0-37D4-DF2F-3E95277E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11E761D0-ED76-2AEB-0586-EBBEB273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A10410BD-8EE6-0581-82F4-047D4F1F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A28288F6-694A-14B7-F1C9-847D9179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55EBD485-922A-67DE-5EDA-93E39A89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96B19C08-A13E-1B6E-65BE-6E8DCB48AB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648078B7-3AE6-3AE2-3BEE-5828AB3460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159271A0-057D-5EA8-1FBF-8A60D00107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7ADB7D0D-28E3-7E4E-FB0B-2DA127429D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D4675132-29EF-FB21-20F5-E75BFECC11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F436BCAC-FF15-928F-41DE-E3F8381EFA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59319617-B198-64DE-AE4D-2299CAD113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34E36543-0498-F167-3932-BB57A74436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6B3DFBE5-C28B-DBBD-1E97-38E13A66F1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D5CF5B44-DB31-AC50-FC7A-2E342042EE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45FD467E-A905-E3BB-08C0-82CBDD797C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2E978FDC-45B2-1EB1-1F39-6C53B91931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6AEFFFA4-ACA9-F49C-1391-574224C6E7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7DF2A1C-05EA-5DE2-8F1D-F2B7DA0D18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927D9C3B-CE43-C2CF-99D0-D8B661DF86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06E030F9-02E4-C7C2-5EFF-1AFA4172C3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D350A295-70ED-DA0C-B8F3-952AD99339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754DE656-0A45-65D7-48C1-084881CD2B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F3A59BA1-D33A-11E4-D136-D039665338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7AA8967B-3625-B189-388B-BB646B4249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8B894CB1-F17E-8270-FE18-D3E047A7FE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074CC42F-7069-E9E7-64D1-390BC5AE84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F55319A-40FD-FE80-43D3-4126CE7E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3F2DCCF8-60B4-B250-7397-5BCC877D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5955D02A-A711-8B84-87DA-8AFC6B81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95E0C8B6-55B9-CC08-D3C5-8F5B9131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84B47693-F6B0-C668-80E6-909E0852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A3A35964-81C9-84E0-E878-5725A431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C2971F95-D1CF-6779-1115-D49BFBE1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F49B2B86-0F2A-1E26-D3AB-0FB8A2DB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EFA9D0F4-9ED3-E56C-298A-8E8C4C9E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818CF91C-777C-DAD8-1F80-582B44E2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AE08B83D-A3EC-C9BD-1354-6DBD1311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AFC13B7-B16B-923E-4488-5A14D6D8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F69A70D0-A2B2-2B51-737E-D654F2F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8D21F52C-66AE-A617-57F1-7633504B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9D140A32-BADD-2BFE-75D9-EE5F8EA0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55B00192-9C16-4F0B-9703-74F8F376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11DA2648-7A28-420A-8DBA-B9ECA567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8D35E29F-452A-4131-A0AB-977AA156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8C33ADD7-9542-E545-1567-0B61C6F7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BFFA6B41-CBFD-DCD2-4658-2D4EE0EB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C5613FEC-F00F-C453-1C81-9959FA95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C7E9D91A-D61B-AFFD-7E79-FE5968D5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B85F3308-11EE-B049-8F25-5B46DA8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15E035E8-B8F0-53A2-548F-DFDED91C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CFAAC220-DC62-B825-7C07-23598F06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39E9EEBD-CC92-DCFA-BB70-79C12574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CB5F039E-268B-3DE1-43CD-978AF9F0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79AD2211-9C22-0FDC-797F-AD1FFE37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97EE067E-58DE-3477-36CE-581B0869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B527AD50-C4AE-136A-8DE8-4813BB14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AFA73B45-C0DD-CE0B-B4B7-7B382CDA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466966BC-06C9-672A-8AE7-7D2BB8AB6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74628054-0563-4E0A-ECEA-657BEDA1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6556CDED-42E6-6AC5-9B00-218EE334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11EF347-4DF7-EE1F-B6B0-2DAE37BA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F3A161A0-A2EB-E4F8-16B3-C8EDDF4DDE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9B75BE98-7639-E820-75B0-8CB03D5897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44877690-D381-5373-95EA-BC8DCF7001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865033C0-F2EC-DE98-7A36-F3E9478FF1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F1350986-9B2E-CD52-6A54-7D4FC0F39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F432D95A-5BE8-E065-F1AD-DC36A308BE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7079893B-2F6A-7394-4210-5699E7684B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8016678-202E-39FB-DA76-A7FF126220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EE5C5FAA-A03F-F061-59D8-11965554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195E26D-9410-FD50-3477-C0EFC2FB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6B5A4281-7A69-9A96-31CF-20D5E2D8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4522C7FD-84E5-2DB3-AECC-ADB63C5A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4FA22CB9-4333-710B-FF0C-2C0AA14A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4EC659A2-5051-9EAA-40DD-F10054D2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666DC3C2-422E-4F7F-1EEC-D814FCA1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FA97ECB-B65B-7713-1C5F-3B587084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7538771E-B2FE-9BEE-AD72-CDEF5ECA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0B0A8E3A-BE73-7D01-98CE-68817E75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3BA8AF60-44E9-3439-6C26-C5DFDF1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63B482EF-BFBA-1698-C56A-4982ECC2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4829FF03-2849-33A9-A7C1-FA0FAA58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945CD9B2-3E66-3041-E6DA-881FB986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55534858-5E6A-94A6-5E92-EC370E8A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28640EDA-9BBC-51BF-7EF8-B9CC2DC5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7F65EA50-D6F5-AD2D-780B-24A222D7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F5C3C8E7-053F-9EFA-FC3B-BEB81833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7FE76424-3A36-F9B4-2EEB-821DCF25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5D934837-EF63-7408-9FC9-669F0FF7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64307F89-4833-5C9D-323E-2DF981E6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D161FA8B-FB50-8768-A302-8A7B7CE7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08CF4E2D-4D4C-5EAE-0C61-2B85E4C1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5F075C41-40BE-AE15-1A43-CF386A04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14C373C8-2E0B-1EC8-B11C-955CA1BB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409F63B4-599C-616C-C2CB-E0CE6B37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7149E20D-2BFF-2496-6EE6-673D1883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3949398C-0933-2A41-8592-6EDD9E9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395822A7-7D55-B628-015F-4DBEFCB4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6" name="Picture 1">
          <a:extLst>
            <a:ext uri="{FF2B5EF4-FFF2-40B4-BE49-F238E27FC236}">
              <a16:creationId xmlns:a16="http://schemas.microsoft.com/office/drawing/2014/main" id="{41D8FB28-D13E-3E4A-4BE0-6D7C762E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7" name="Picture 1">
          <a:extLst>
            <a:ext uri="{FF2B5EF4-FFF2-40B4-BE49-F238E27FC236}">
              <a16:creationId xmlns:a16="http://schemas.microsoft.com/office/drawing/2014/main" id="{0BF40550-958C-8270-9BBC-4C9321B1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8" name="Picture 1">
          <a:extLst>
            <a:ext uri="{FF2B5EF4-FFF2-40B4-BE49-F238E27FC236}">
              <a16:creationId xmlns:a16="http://schemas.microsoft.com/office/drawing/2014/main" id="{5F818D35-E497-4023-F015-E8C5D877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9" name="Picture 1">
          <a:extLst>
            <a:ext uri="{FF2B5EF4-FFF2-40B4-BE49-F238E27FC236}">
              <a16:creationId xmlns:a16="http://schemas.microsoft.com/office/drawing/2014/main" id="{0B4AD170-F789-0726-1D8E-57943A0A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0" name="Picture 1">
          <a:extLst>
            <a:ext uri="{FF2B5EF4-FFF2-40B4-BE49-F238E27FC236}">
              <a16:creationId xmlns:a16="http://schemas.microsoft.com/office/drawing/2014/main" id="{4D718A0B-8E95-D3F1-0515-7345046C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11" name="Picture 1">
          <a:extLst>
            <a:ext uri="{FF2B5EF4-FFF2-40B4-BE49-F238E27FC236}">
              <a16:creationId xmlns:a16="http://schemas.microsoft.com/office/drawing/2014/main" id="{3FB89BF6-CF2F-0B4A-5C33-739FD5B0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2" name="Picture 1">
          <a:extLst>
            <a:ext uri="{FF2B5EF4-FFF2-40B4-BE49-F238E27FC236}">
              <a16:creationId xmlns:a16="http://schemas.microsoft.com/office/drawing/2014/main" id="{20EECCA3-D989-7CA9-5BA1-BFF3D36D0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3" name="Picture 1">
          <a:extLst>
            <a:ext uri="{FF2B5EF4-FFF2-40B4-BE49-F238E27FC236}">
              <a16:creationId xmlns:a16="http://schemas.microsoft.com/office/drawing/2014/main" id="{5A057736-481A-B2AB-EB0D-47C433E00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4" name="Picture 1">
          <a:extLst>
            <a:ext uri="{FF2B5EF4-FFF2-40B4-BE49-F238E27FC236}">
              <a16:creationId xmlns:a16="http://schemas.microsoft.com/office/drawing/2014/main" id="{055AAC5D-6AD1-6AED-9BD9-E0C18F5F30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5" name="Picture 1">
          <a:extLst>
            <a:ext uri="{FF2B5EF4-FFF2-40B4-BE49-F238E27FC236}">
              <a16:creationId xmlns:a16="http://schemas.microsoft.com/office/drawing/2014/main" id="{EC500B0D-124D-E1CA-809D-08511E4FBA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6" name="Picture 1">
          <a:extLst>
            <a:ext uri="{FF2B5EF4-FFF2-40B4-BE49-F238E27FC236}">
              <a16:creationId xmlns:a16="http://schemas.microsoft.com/office/drawing/2014/main" id="{31FCED32-066A-CC34-8DF2-6A203DBFA1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7" name="Picture 1">
          <a:extLst>
            <a:ext uri="{FF2B5EF4-FFF2-40B4-BE49-F238E27FC236}">
              <a16:creationId xmlns:a16="http://schemas.microsoft.com/office/drawing/2014/main" id="{993021AA-37B3-DAE2-6D1C-238AF5DEFD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8" name="Picture 1">
          <a:extLst>
            <a:ext uri="{FF2B5EF4-FFF2-40B4-BE49-F238E27FC236}">
              <a16:creationId xmlns:a16="http://schemas.microsoft.com/office/drawing/2014/main" id="{AD7CFA40-AA61-AF05-5881-D6046C6597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9" name="Picture 1">
          <a:extLst>
            <a:ext uri="{FF2B5EF4-FFF2-40B4-BE49-F238E27FC236}">
              <a16:creationId xmlns:a16="http://schemas.microsoft.com/office/drawing/2014/main" id="{4DB6DBFF-E92C-85AA-5414-6755B3C857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0" name="Picture 1">
          <a:extLst>
            <a:ext uri="{FF2B5EF4-FFF2-40B4-BE49-F238E27FC236}">
              <a16:creationId xmlns:a16="http://schemas.microsoft.com/office/drawing/2014/main" id="{0CC72376-0F98-9F29-313E-1ACCCC5CCB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1" name="Picture 1">
          <a:extLst>
            <a:ext uri="{FF2B5EF4-FFF2-40B4-BE49-F238E27FC236}">
              <a16:creationId xmlns:a16="http://schemas.microsoft.com/office/drawing/2014/main" id="{12C910A0-4FB6-9615-3701-701853C0C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2" name="Picture 1">
          <a:extLst>
            <a:ext uri="{FF2B5EF4-FFF2-40B4-BE49-F238E27FC236}">
              <a16:creationId xmlns:a16="http://schemas.microsoft.com/office/drawing/2014/main" id="{E8D8A33A-BA0D-E71C-C2A9-ED05B4F929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3" name="Picture 1">
          <a:extLst>
            <a:ext uri="{FF2B5EF4-FFF2-40B4-BE49-F238E27FC236}">
              <a16:creationId xmlns:a16="http://schemas.microsoft.com/office/drawing/2014/main" id="{B138FBA1-CB52-B390-BEDE-753F2B8AB9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4" name="Picture 1">
          <a:extLst>
            <a:ext uri="{FF2B5EF4-FFF2-40B4-BE49-F238E27FC236}">
              <a16:creationId xmlns:a16="http://schemas.microsoft.com/office/drawing/2014/main" id="{FAF7209C-2C6F-B901-7027-EEA21F70D0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5" name="Picture 1">
          <a:extLst>
            <a:ext uri="{FF2B5EF4-FFF2-40B4-BE49-F238E27FC236}">
              <a16:creationId xmlns:a16="http://schemas.microsoft.com/office/drawing/2014/main" id="{69194D85-CA4F-BE58-2755-1ECFD13205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6" name="Picture 1">
          <a:extLst>
            <a:ext uri="{FF2B5EF4-FFF2-40B4-BE49-F238E27FC236}">
              <a16:creationId xmlns:a16="http://schemas.microsoft.com/office/drawing/2014/main" id="{44705B05-16AF-8C62-6DBA-13EC186AED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7" name="Picture 1">
          <a:extLst>
            <a:ext uri="{FF2B5EF4-FFF2-40B4-BE49-F238E27FC236}">
              <a16:creationId xmlns:a16="http://schemas.microsoft.com/office/drawing/2014/main" id="{E6E687F1-EC5E-FB57-4C0E-07DA268EA0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8" name="Picture 1">
          <a:extLst>
            <a:ext uri="{FF2B5EF4-FFF2-40B4-BE49-F238E27FC236}">
              <a16:creationId xmlns:a16="http://schemas.microsoft.com/office/drawing/2014/main" id="{1343C422-3B1C-BA14-0AC7-4C5D82B439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9" name="Picture 1">
          <a:extLst>
            <a:ext uri="{FF2B5EF4-FFF2-40B4-BE49-F238E27FC236}">
              <a16:creationId xmlns:a16="http://schemas.microsoft.com/office/drawing/2014/main" id="{FC186E43-E873-052F-EC4D-A03EBC7081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0" name="Picture 1">
          <a:extLst>
            <a:ext uri="{FF2B5EF4-FFF2-40B4-BE49-F238E27FC236}">
              <a16:creationId xmlns:a16="http://schemas.microsoft.com/office/drawing/2014/main" id="{6A156F6A-1EF4-672D-FC86-778ADA6E8D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1" name="Picture 1">
          <a:extLst>
            <a:ext uri="{FF2B5EF4-FFF2-40B4-BE49-F238E27FC236}">
              <a16:creationId xmlns:a16="http://schemas.microsoft.com/office/drawing/2014/main" id="{474FA466-1002-2CA2-A02A-9D8AFDA626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2" name="Picture 1">
          <a:extLst>
            <a:ext uri="{FF2B5EF4-FFF2-40B4-BE49-F238E27FC236}">
              <a16:creationId xmlns:a16="http://schemas.microsoft.com/office/drawing/2014/main" id="{D6051883-CD0E-C66A-8ADF-3205693C4C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3" name="Picture 1">
          <a:extLst>
            <a:ext uri="{FF2B5EF4-FFF2-40B4-BE49-F238E27FC236}">
              <a16:creationId xmlns:a16="http://schemas.microsoft.com/office/drawing/2014/main" id="{DEA80C6B-0379-48D3-A7C0-4D776FD4AB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4" name="Picture 1">
          <a:extLst>
            <a:ext uri="{FF2B5EF4-FFF2-40B4-BE49-F238E27FC236}">
              <a16:creationId xmlns:a16="http://schemas.microsoft.com/office/drawing/2014/main" id="{E3E98CD9-C585-A531-07F4-02BB5F5C8E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5" name="Picture 1">
          <a:extLst>
            <a:ext uri="{FF2B5EF4-FFF2-40B4-BE49-F238E27FC236}">
              <a16:creationId xmlns:a16="http://schemas.microsoft.com/office/drawing/2014/main" id="{A325B9ED-E4B0-5E92-36C6-B3D9D06C1E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6" name="Picture 1">
          <a:extLst>
            <a:ext uri="{FF2B5EF4-FFF2-40B4-BE49-F238E27FC236}">
              <a16:creationId xmlns:a16="http://schemas.microsoft.com/office/drawing/2014/main" id="{7F9D2850-E243-61F1-C7B8-458714FE1E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7" name="Picture 1">
          <a:extLst>
            <a:ext uri="{FF2B5EF4-FFF2-40B4-BE49-F238E27FC236}">
              <a16:creationId xmlns:a16="http://schemas.microsoft.com/office/drawing/2014/main" id="{E14077B5-4EAD-8D2A-E564-A0E47FC73A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8" name="Picture 1">
          <a:extLst>
            <a:ext uri="{FF2B5EF4-FFF2-40B4-BE49-F238E27FC236}">
              <a16:creationId xmlns:a16="http://schemas.microsoft.com/office/drawing/2014/main" id="{42551BB2-49A7-C872-E96B-F562947A60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9" name="Picture 1">
          <a:extLst>
            <a:ext uri="{FF2B5EF4-FFF2-40B4-BE49-F238E27FC236}">
              <a16:creationId xmlns:a16="http://schemas.microsoft.com/office/drawing/2014/main" id="{A629E6BF-0CCB-1D10-C8B4-2C595422A8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0" name="Picture 1">
          <a:extLst>
            <a:ext uri="{FF2B5EF4-FFF2-40B4-BE49-F238E27FC236}">
              <a16:creationId xmlns:a16="http://schemas.microsoft.com/office/drawing/2014/main" id="{B5F746BE-7EDF-D21C-8751-7BE02C830E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1" name="Picture 1">
          <a:extLst>
            <a:ext uri="{FF2B5EF4-FFF2-40B4-BE49-F238E27FC236}">
              <a16:creationId xmlns:a16="http://schemas.microsoft.com/office/drawing/2014/main" id="{32A81D44-AA5B-C99E-5412-0683F3AE83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2" name="Picture 1">
          <a:extLst>
            <a:ext uri="{FF2B5EF4-FFF2-40B4-BE49-F238E27FC236}">
              <a16:creationId xmlns:a16="http://schemas.microsoft.com/office/drawing/2014/main" id="{4FE19974-1B4A-D745-B520-661D061DC4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3" name="Picture 1">
          <a:extLst>
            <a:ext uri="{FF2B5EF4-FFF2-40B4-BE49-F238E27FC236}">
              <a16:creationId xmlns:a16="http://schemas.microsoft.com/office/drawing/2014/main" id="{CC566379-8809-60E3-C1C7-8E69E1A64B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4" name="Picture 1">
          <a:extLst>
            <a:ext uri="{FF2B5EF4-FFF2-40B4-BE49-F238E27FC236}">
              <a16:creationId xmlns:a16="http://schemas.microsoft.com/office/drawing/2014/main" id="{D1D02D9A-9F8F-B1E9-43E7-F052E961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5" name="Picture 1">
          <a:extLst>
            <a:ext uri="{FF2B5EF4-FFF2-40B4-BE49-F238E27FC236}">
              <a16:creationId xmlns:a16="http://schemas.microsoft.com/office/drawing/2014/main" id="{626EB611-10F8-7A38-96CE-535DFCB5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6" name="Picture 1">
          <a:extLst>
            <a:ext uri="{FF2B5EF4-FFF2-40B4-BE49-F238E27FC236}">
              <a16:creationId xmlns:a16="http://schemas.microsoft.com/office/drawing/2014/main" id="{D952A0DC-0601-8B38-5BAE-8B8160FC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7" name="Picture 1">
          <a:extLst>
            <a:ext uri="{FF2B5EF4-FFF2-40B4-BE49-F238E27FC236}">
              <a16:creationId xmlns:a16="http://schemas.microsoft.com/office/drawing/2014/main" id="{2B04AA3E-2F1B-F1FC-E3E7-9C21016A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8" name="Picture 1">
          <a:extLst>
            <a:ext uri="{FF2B5EF4-FFF2-40B4-BE49-F238E27FC236}">
              <a16:creationId xmlns:a16="http://schemas.microsoft.com/office/drawing/2014/main" id="{DBDD1BED-4233-92F1-8787-DC908AA3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9" name="Picture 1">
          <a:extLst>
            <a:ext uri="{FF2B5EF4-FFF2-40B4-BE49-F238E27FC236}">
              <a16:creationId xmlns:a16="http://schemas.microsoft.com/office/drawing/2014/main" id="{E88C7CAE-AC5B-9C5F-0603-65DEDDB5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0" name="Picture 1">
          <a:extLst>
            <a:ext uri="{FF2B5EF4-FFF2-40B4-BE49-F238E27FC236}">
              <a16:creationId xmlns:a16="http://schemas.microsoft.com/office/drawing/2014/main" id="{FFC874C0-C6BD-9527-8F4D-8DDC5B2F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1" name="Picture 1">
          <a:extLst>
            <a:ext uri="{FF2B5EF4-FFF2-40B4-BE49-F238E27FC236}">
              <a16:creationId xmlns:a16="http://schemas.microsoft.com/office/drawing/2014/main" id="{35A22548-3EB6-E35D-F7D4-27BC92A8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2" name="Picture 1">
          <a:extLst>
            <a:ext uri="{FF2B5EF4-FFF2-40B4-BE49-F238E27FC236}">
              <a16:creationId xmlns:a16="http://schemas.microsoft.com/office/drawing/2014/main" id="{38F9D832-7F0F-240C-CC59-33D49FE7A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3" name="Picture 1">
          <a:extLst>
            <a:ext uri="{FF2B5EF4-FFF2-40B4-BE49-F238E27FC236}">
              <a16:creationId xmlns:a16="http://schemas.microsoft.com/office/drawing/2014/main" id="{7B9D00FA-1ED8-B2BF-9965-F2F0FBAC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4" name="Picture 1">
          <a:extLst>
            <a:ext uri="{FF2B5EF4-FFF2-40B4-BE49-F238E27FC236}">
              <a16:creationId xmlns:a16="http://schemas.microsoft.com/office/drawing/2014/main" id="{7B85194C-5A07-97DE-85A7-58A4E8F6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5" name="Picture 1">
          <a:extLst>
            <a:ext uri="{FF2B5EF4-FFF2-40B4-BE49-F238E27FC236}">
              <a16:creationId xmlns:a16="http://schemas.microsoft.com/office/drawing/2014/main" id="{29BDBFBA-046F-0EC0-549D-5CAA1F30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6" name="Picture 1">
          <a:extLst>
            <a:ext uri="{FF2B5EF4-FFF2-40B4-BE49-F238E27FC236}">
              <a16:creationId xmlns:a16="http://schemas.microsoft.com/office/drawing/2014/main" id="{66916DE5-80D2-F613-D37B-1138C56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7" name="Picture 1">
          <a:extLst>
            <a:ext uri="{FF2B5EF4-FFF2-40B4-BE49-F238E27FC236}">
              <a16:creationId xmlns:a16="http://schemas.microsoft.com/office/drawing/2014/main" id="{0858CA1F-F74E-4EE8-49E6-1E26054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8" name="Picture 1">
          <a:extLst>
            <a:ext uri="{FF2B5EF4-FFF2-40B4-BE49-F238E27FC236}">
              <a16:creationId xmlns:a16="http://schemas.microsoft.com/office/drawing/2014/main" id="{5BD5869F-FE46-0A8D-4F62-756ADD99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9" name="Picture 1">
          <a:extLst>
            <a:ext uri="{FF2B5EF4-FFF2-40B4-BE49-F238E27FC236}">
              <a16:creationId xmlns:a16="http://schemas.microsoft.com/office/drawing/2014/main" id="{205E9B92-8E15-E1B6-D271-BCA5823B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0" name="Picture 1">
          <a:extLst>
            <a:ext uri="{FF2B5EF4-FFF2-40B4-BE49-F238E27FC236}">
              <a16:creationId xmlns:a16="http://schemas.microsoft.com/office/drawing/2014/main" id="{B206C4AE-3878-380B-D728-46DD10C1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1" name="Picture 1">
          <a:extLst>
            <a:ext uri="{FF2B5EF4-FFF2-40B4-BE49-F238E27FC236}">
              <a16:creationId xmlns:a16="http://schemas.microsoft.com/office/drawing/2014/main" id="{DD962A88-84A3-2DEA-8D6E-6B1F63E7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2" name="Picture 1">
          <a:extLst>
            <a:ext uri="{FF2B5EF4-FFF2-40B4-BE49-F238E27FC236}">
              <a16:creationId xmlns:a16="http://schemas.microsoft.com/office/drawing/2014/main" id="{C9AA9A13-CD4D-78DA-B4EB-24667E59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3" name="Picture 1">
          <a:extLst>
            <a:ext uri="{FF2B5EF4-FFF2-40B4-BE49-F238E27FC236}">
              <a16:creationId xmlns:a16="http://schemas.microsoft.com/office/drawing/2014/main" id="{377A7C57-59CA-39AB-165B-EE977B56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4" name="Picture 1">
          <a:extLst>
            <a:ext uri="{FF2B5EF4-FFF2-40B4-BE49-F238E27FC236}">
              <a16:creationId xmlns:a16="http://schemas.microsoft.com/office/drawing/2014/main" id="{3AD17106-3D34-5ED1-502C-AE7AB9A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5" name="Picture 1">
          <a:extLst>
            <a:ext uri="{FF2B5EF4-FFF2-40B4-BE49-F238E27FC236}">
              <a16:creationId xmlns:a16="http://schemas.microsoft.com/office/drawing/2014/main" id="{F25D404F-D00B-D3B7-7B1F-1CF2A19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6" name="Picture 1">
          <a:extLst>
            <a:ext uri="{FF2B5EF4-FFF2-40B4-BE49-F238E27FC236}">
              <a16:creationId xmlns:a16="http://schemas.microsoft.com/office/drawing/2014/main" id="{57462367-AAA4-1E9F-0043-2968E56C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7" name="Picture 1">
          <a:extLst>
            <a:ext uri="{FF2B5EF4-FFF2-40B4-BE49-F238E27FC236}">
              <a16:creationId xmlns:a16="http://schemas.microsoft.com/office/drawing/2014/main" id="{EF878B4C-741E-BE33-9A61-C6943751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8" name="Picture 1">
          <a:extLst>
            <a:ext uri="{FF2B5EF4-FFF2-40B4-BE49-F238E27FC236}">
              <a16:creationId xmlns:a16="http://schemas.microsoft.com/office/drawing/2014/main" id="{9E323095-5214-8AA2-9B4A-6239D9F4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9" name="Picture 1">
          <a:extLst>
            <a:ext uri="{FF2B5EF4-FFF2-40B4-BE49-F238E27FC236}">
              <a16:creationId xmlns:a16="http://schemas.microsoft.com/office/drawing/2014/main" id="{FAAD5009-1335-E2A7-A429-9B5E253F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0" name="Picture 1">
          <a:extLst>
            <a:ext uri="{FF2B5EF4-FFF2-40B4-BE49-F238E27FC236}">
              <a16:creationId xmlns:a16="http://schemas.microsoft.com/office/drawing/2014/main" id="{CA75340C-3094-B9BD-C449-21D8391B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1" name="Picture 1">
          <a:extLst>
            <a:ext uri="{FF2B5EF4-FFF2-40B4-BE49-F238E27FC236}">
              <a16:creationId xmlns:a16="http://schemas.microsoft.com/office/drawing/2014/main" id="{56894E76-3F43-481C-3BFF-6D256A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2" name="Picture 1">
          <a:extLst>
            <a:ext uri="{FF2B5EF4-FFF2-40B4-BE49-F238E27FC236}">
              <a16:creationId xmlns:a16="http://schemas.microsoft.com/office/drawing/2014/main" id="{14B56BAD-D092-ACCE-2E53-DA55C71F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3" name="Picture 1">
          <a:extLst>
            <a:ext uri="{FF2B5EF4-FFF2-40B4-BE49-F238E27FC236}">
              <a16:creationId xmlns:a16="http://schemas.microsoft.com/office/drawing/2014/main" id="{758578E9-2E12-F5FE-046E-3D377BBE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4" name="Picture 1">
          <a:extLst>
            <a:ext uri="{FF2B5EF4-FFF2-40B4-BE49-F238E27FC236}">
              <a16:creationId xmlns:a16="http://schemas.microsoft.com/office/drawing/2014/main" id="{A7385779-C743-839F-7A47-30EA78B4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5" name="Picture 1">
          <a:extLst>
            <a:ext uri="{FF2B5EF4-FFF2-40B4-BE49-F238E27FC236}">
              <a16:creationId xmlns:a16="http://schemas.microsoft.com/office/drawing/2014/main" id="{3945C9FD-9315-7C0C-9F2B-F8E7A088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6" name="Picture 1">
          <a:extLst>
            <a:ext uri="{FF2B5EF4-FFF2-40B4-BE49-F238E27FC236}">
              <a16:creationId xmlns:a16="http://schemas.microsoft.com/office/drawing/2014/main" id="{33619553-8031-AF04-B28F-3F4F2D0FA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7" name="Picture 1">
          <a:extLst>
            <a:ext uri="{FF2B5EF4-FFF2-40B4-BE49-F238E27FC236}">
              <a16:creationId xmlns:a16="http://schemas.microsoft.com/office/drawing/2014/main" id="{F19BB081-8ABB-74CA-97A6-8C5EBADE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78" name="Picture 1">
          <a:extLst>
            <a:ext uri="{FF2B5EF4-FFF2-40B4-BE49-F238E27FC236}">
              <a16:creationId xmlns:a16="http://schemas.microsoft.com/office/drawing/2014/main" id="{C3B87AF1-6AD6-625D-B9D7-3E284FCF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9" name="Picture 1">
          <a:extLst>
            <a:ext uri="{FF2B5EF4-FFF2-40B4-BE49-F238E27FC236}">
              <a16:creationId xmlns:a16="http://schemas.microsoft.com/office/drawing/2014/main" id="{D874D82F-96B6-0F3F-01E6-9C151B5349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0" name="Picture 1">
          <a:extLst>
            <a:ext uri="{FF2B5EF4-FFF2-40B4-BE49-F238E27FC236}">
              <a16:creationId xmlns:a16="http://schemas.microsoft.com/office/drawing/2014/main" id="{6C2A94A8-0C3E-5044-D7E5-4AE5D3E180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1" name="Picture 1">
          <a:extLst>
            <a:ext uri="{FF2B5EF4-FFF2-40B4-BE49-F238E27FC236}">
              <a16:creationId xmlns:a16="http://schemas.microsoft.com/office/drawing/2014/main" id="{4DBAD977-5244-5089-A0AC-74D61B8B86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2" name="Picture 1">
          <a:extLst>
            <a:ext uri="{FF2B5EF4-FFF2-40B4-BE49-F238E27FC236}">
              <a16:creationId xmlns:a16="http://schemas.microsoft.com/office/drawing/2014/main" id="{E930A493-0F1E-3B59-CA8F-4AF17DAB2B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3" name="Picture 1">
          <a:extLst>
            <a:ext uri="{FF2B5EF4-FFF2-40B4-BE49-F238E27FC236}">
              <a16:creationId xmlns:a16="http://schemas.microsoft.com/office/drawing/2014/main" id="{F1E70ECC-6BB2-14ED-A65A-8F7A68B01B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4" name="Picture 1">
          <a:extLst>
            <a:ext uri="{FF2B5EF4-FFF2-40B4-BE49-F238E27FC236}">
              <a16:creationId xmlns:a16="http://schemas.microsoft.com/office/drawing/2014/main" id="{F9A6EBE2-16C2-457B-1620-FE0BE9A5FF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5" name="Picture 1">
          <a:extLst>
            <a:ext uri="{FF2B5EF4-FFF2-40B4-BE49-F238E27FC236}">
              <a16:creationId xmlns:a16="http://schemas.microsoft.com/office/drawing/2014/main" id="{C484F38B-1BC6-BDEE-324B-A1AF066419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6" name="Picture 1">
          <a:extLst>
            <a:ext uri="{FF2B5EF4-FFF2-40B4-BE49-F238E27FC236}">
              <a16:creationId xmlns:a16="http://schemas.microsoft.com/office/drawing/2014/main" id="{11B6A981-E6D2-30A7-BE3E-E2FA7AEF0F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7" name="Picture 1">
          <a:extLst>
            <a:ext uri="{FF2B5EF4-FFF2-40B4-BE49-F238E27FC236}">
              <a16:creationId xmlns:a16="http://schemas.microsoft.com/office/drawing/2014/main" id="{E15B72AB-F1C9-83B1-D514-BBE03A74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8" name="Picture 1">
          <a:extLst>
            <a:ext uri="{FF2B5EF4-FFF2-40B4-BE49-F238E27FC236}">
              <a16:creationId xmlns:a16="http://schemas.microsoft.com/office/drawing/2014/main" id="{EC578135-01BD-7861-5A63-1A9E209C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9" name="Picture 1">
          <a:extLst>
            <a:ext uri="{FF2B5EF4-FFF2-40B4-BE49-F238E27FC236}">
              <a16:creationId xmlns:a16="http://schemas.microsoft.com/office/drawing/2014/main" id="{31B9F04C-205D-B9ED-43A3-EA057833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0" name="Picture 1">
          <a:extLst>
            <a:ext uri="{FF2B5EF4-FFF2-40B4-BE49-F238E27FC236}">
              <a16:creationId xmlns:a16="http://schemas.microsoft.com/office/drawing/2014/main" id="{0CD44DBA-CF02-7D8E-D16F-7511E369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1" name="Picture 1">
          <a:extLst>
            <a:ext uri="{FF2B5EF4-FFF2-40B4-BE49-F238E27FC236}">
              <a16:creationId xmlns:a16="http://schemas.microsoft.com/office/drawing/2014/main" id="{3E0B39FE-1765-1718-0F78-D4B1A2E5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2" name="Picture 1">
          <a:extLst>
            <a:ext uri="{FF2B5EF4-FFF2-40B4-BE49-F238E27FC236}">
              <a16:creationId xmlns:a16="http://schemas.microsoft.com/office/drawing/2014/main" id="{4A320BD1-9C8A-17C6-7A2E-D39847E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3" name="Picture 1">
          <a:extLst>
            <a:ext uri="{FF2B5EF4-FFF2-40B4-BE49-F238E27FC236}">
              <a16:creationId xmlns:a16="http://schemas.microsoft.com/office/drawing/2014/main" id="{E3E8F6E7-4863-61C7-03EC-7DCFFF0A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4" name="Picture 1">
          <a:extLst>
            <a:ext uri="{FF2B5EF4-FFF2-40B4-BE49-F238E27FC236}">
              <a16:creationId xmlns:a16="http://schemas.microsoft.com/office/drawing/2014/main" id="{4BFCACB6-6C2A-E868-8D21-7EE02283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5" name="Picture 1">
          <a:extLst>
            <a:ext uri="{FF2B5EF4-FFF2-40B4-BE49-F238E27FC236}">
              <a16:creationId xmlns:a16="http://schemas.microsoft.com/office/drawing/2014/main" id="{6888BF04-72E1-072A-C350-5BBF60D0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6" name="Picture 1">
          <a:extLst>
            <a:ext uri="{FF2B5EF4-FFF2-40B4-BE49-F238E27FC236}">
              <a16:creationId xmlns:a16="http://schemas.microsoft.com/office/drawing/2014/main" id="{B5B296B0-6D8A-9840-7A7A-AEDC823D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7" name="Picture 1">
          <a:extLst>
            <a:ext uri="{FF2B5EF4-FFF2-40B4-BE49-F238E27FC236}">
              <a16:creationId xmlns:a16="http://schemas.microsoft.com/office/drawing/2014/main" id="{7546791E-E739-F61D-36ED-89CCD3FA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8" name="Picture 1">
          <a:extLst>
            <a:ext uri="{FF2B5EF4-FFF2-40B4-BE49-F238E27FC236}">
              <a16:creationId xmlns:a16="http://schemas.microsoft.com/office/drawing/2014/main" id="{4DF60365-922B-55D9-F897-60F547DA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9" name="Picture 1">
          <a:extLst>
            <a:ext uri="{FF2B5EF4-FFF2-40B4-BE49-F238E27FC236}">
              <a16:creationId xmlns:a16="http://schemas.microsoft.com/office/drawing/2014/main" id="{3E90C21A-5E16-ED34-F14A-6D8E3B6D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0" name="Picture 1">
          <a:extLst>
            <a:ext uri="{FF2B5EF4-FFF2-40B4-BE49-F238E27FC236}">
              <a16:creationId xmlns:a16="http://schemas.microsoft.com/office/drawing/2014/main" id="{D6CD53C1-E13A-B78F-06F9-B380E556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1" name="Picture 1">
          <a:extLst>
            <a:ext uri="{FF2B5EF4-FFF2-40B4-BE49-F238E27FC236}">
              <a16:creationId xmlns:a16="http://schemas.microsoft.com/office/drawing/2014/main" id="{79E1D75E-FD11-8654-B5CF-75765F00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2" name="Picture 1">
          <a:extLst>
            <a:ext uri="{FF2B5EF4-FFF2-40B4-BE49-F238E27FC236}">
              <a16:creationId xmlns:a16="http://schemas.microsoft.com/office/drawing/2014/main" id="{2A3CAF82-834E-7A51-8274-5B107471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3" name="Picture 1">
          <a:extLst>
            <a:ext uri="{FF2B5EF4-FFF2-40B4-BE49-F238E27FC236}">
              <a16:creationId xmlns:a16="http://schemas.microsoft.com/office/drawing/2014/main" id="{2D9824DA-4570-1D48-1DEB-2FFADA1C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4" name="Picture 1">
          <a:extLst>
            <a:ext uri="{FF2B5EF4-FFF2-40B4-BE49-F238E27FC236}">
              <a16:creationId xmlns:a16="http://schemas.microsoft.com/office/drawing/2014/main" id="{763E1865-20B6-7E01-428C-38D547C6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5" name="Picture 1">
          <a:extLst>
            <a:ext uri="{FF2B5EF4-FFF2-40B4-BE49-F238E27FC236}">
              <a16:creationId xmlns:a16="http://schemas.microsoft.com/office/drawing/2014/main" id="{3F00970C-C155-DB3D-57E0-679AC65B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6" name="Picture 1">
          <a:extLst>
            <a:ext uri="{FF2B5EF4-FFF2-40B4-BE49-F238E27FC236}">
              <a16:creationId xmlns:a16="http://schemas.microsoft.com/office/drawing/2014/main" id="{86466458-75FD-D97F-E6FC-6941D590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7" name="Picture 1">
          <a:extLst>
            <a:ext uri="{FF2B5EF4-FFF2-40B4-BE49-F238E27FC236}">
              <a16:creationId xmlns:a16="http://schemas.microsoft.com/office/drawing/2014/main" id="{2F43D3EA-3EC5-287E-BEE6-87146B50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8" name="Picture 1">
          <a:extLst>
            <a:ext uri="{FF2B5EF4-FFF2-40B4-BE49-F238E27FC236}">
              <a16:creationId xmlns:a16="http://schemas.microsoft.com/office/drawing/2014/main" id="{196CC877-6103-02EC-8A49-D42D43C5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9" name="Picture 1">
          <a:extLst>
            <a:ext uri="{FF2B5EF4-FFF2-40B4-BE49-F238E27FC236}">
              <a16:creationId xmlns:a16="http://schemas.microsoft.com/office/drawing/2014/main" id="{00E411B6-AA3E-0629-C6A4-41916A2F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0" name="Picture 1">
          <a:extLst>
            <a:ext uri="{FF2B5EF4-FFF2-40B4-BE49-F238E27FC236}">
              <a16:creationId xmlns:a16="http://schemas.microsoft.com/office/drawing/2014/main" id="{4760E95F-ACE6-8A40-0177-1727510B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1" name="Picture 1">
          <a:extLst>
            <a:ext uri="{FF2B5EF4-FFF2-40B4-BE49-F238E27FC236}">
              <a16:creationId xmlns:a16="http://schemas.microsoft.com/office/drawing/2014/main" id="{7D33EE26-9832-0FEA-6DD7-1DC62E19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2" name="Picture 1">
          <a:extLst>
            <a:ext uri="{FF2B5EF4-FFF2-40B4-BE49-F238E27FC236}">
              <a16:creationId xmlns:a16="http://schemas.microsoft.com/office/drawing/2014/main" id="{59C2E700-B04A-3FD4-5B70-9D3BE76E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3" name="Picture 1">
          <a:extLst>
            <a:ext uri="{FF2B5EF4-FFF2-40B4-BE49-F238E27FC236}">
              <a16:creationId xmlns:a16="http://schemas.microsoft.com/office/drawing/2014/main" id="{2D17C66C-E52A-EB18-7FDD-06D6536C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4" name="Picture 1">
          <a:extLst>
            <a:ext uri="{FF2B5EF4-FFF2-40B4-BE49-F238E27FC236}">
              <a16:creationId xmlns:a16="http://schemas.microsoft.com/office/drawing/2014/main" id="{7D509727-605E-0A50-5492-93B842C8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5" name="Picture 1">
          <a:extLst>
            <a:ext uri="{FF2B5EF4-FFF2-40B4-BE49-F238E27FC236}">
              <a16:creationId xmlns:a16="http://schemas.microsoft.com/office/drawing/2014/main" id="{09B811F5-8B89-651B-E23D-0EA97D85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6" name="Picture 1">
          <a:extLst>
            <a:ext uri="{FF2B5EF4-FFF2-40B4-BE49-F238E27FC236}">
              <a16:creationId xmlns:a16="http://schemas.microsoft.com/office/drawing/2014/main" id="{2610E65F-D903-484B-0F58-2AD53A23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7" name="Picture 1">
          <a:extLst>
            <a:ext uri="{FF2B5EF4-FFF2-40B4-BE49-F238E27FC236}">
              <a16:creationId xmlns:a16="http://schemas.microsoft.com/office/drawing/2014/main" id="{E7F2B9FF-F303-FC49-0598-D823149D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8" name="Picture 1">
          <a:extLst>
            <a:ext uri="{FF2B5EF4-FFF2-40B4-BE49-F238E27FC236}">
              <a16:creationId xmlns:a16="http://schemas.microsoft.com/office/drawing/2014/main" id="{BAF2D5E4-AFA4-3F0E-1C65-DF4A1026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9" name="Picture 1">
          <a:extLst>
            <a:ext uri="{FF2B5EF4-FFF2-40B4-BE49-F238E27FC236}">
              <a16:creationId xmlns:a16="http://schemas.microsoft.com/office/drawing/2014/main" id="{7F8A5F8F-6C40-04B1-47D7-4081143E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0" name="Picture 1">
          <a:extLst>
            <a:ext uri="{FF2B5EF4-FFF2-40B4-BE49-F238E27FC236}">
              <a16:creationId xmlns:a16="http://schemas.microsoft.com/office/drawing/2014/main" id="{E8ACD922-79BF-BF90-3CC6-ABE501AB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321" name="Picture 1">
          <a:extLst>
            <a:ext uri="{FF2B5EF4-FFF2-40B4-BE49-F238E27FC236}">
              <a16:creationId xmlns:a16="http://schemas.microsoft.com/office/drawing/2014/main" id="{7932866C-03E6-79E1-1972-9E5C98A0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2" name="Picture 1">
          <a:extLst>
            <a:ext uri="{FF2B5EF4-FFF2-40B4-BE49-F238E27FC236}">
              <a16:creationId xmlns:a16="http://schemas.microsoft.com/office/drawing/2014/main" id="{47E0BEC7-6151-F962-C41E-676168B1E7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3" name="Picture 1">
          <a:extLst>
            <a:ext uri="{FF2B5EF4-FFF2-40B4-BE49-F238E27FC236}">
              <a16:creationId xmlns:a16="http://schemas.microsoft.com/office/drawing/2014/main" id="{E8185398-C108-D01E-AE12-3A5F631C28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4" name="Picture 1">
          <a:extLst>
            <a:ext uri="{FF2B5EF4-FFF2-40B4-BE49-F238E27FC236}">
              <a16:creationId xmlns:a16="http://schemas.microsoft.com/office/drawing/2014/main" id="{1C21C88C-76AC-EAD4-8EA9-FCD105578E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5" name="Picture 1">
          <a:extLst>
            <a:ext uri="{FF2B5EF4-FFF2-40B4-BE49-F238E27FC236}">
              <a16:creationId xmlns:a16="http://schemas.microsoft.com/office/drawing/2014/main" id="{9F74AD78-CEAF-9D08-8C7C-2AF606E797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6" name="Picture 1">
          <a:extLst>
            <a:ext uri="{FF2B5EF4-FFF2-40B4-BE49-F238E27FC236}">
              <a16:creationId xmlns:a16="http://schemas.microsoft.com/office/drawing/2014/main" id="{5B4BE9E5-10F4-F6C6-2545-8C1C16562E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7" name="Picture 1">
          <a:extLst>
            <a:ext uri="{FF2B5EF4-FFF2-40B4-BE49-F238E27FC236}">
              <a16:creationId xmlns:a16="http://schemas.microsoft.com/office/drawing/2014/main" id="{16686C36-CA5A-B724-EFAE-1E1FCCA90F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8" name="Picture 1">
          <a:extLst>
            <a:ext uri="{FF2B5EF4-FFF2-40B4-BE49-F238E27FC236}">
              <a16:creationId xmlns:a16="http://schemas.microsoft.com/office/drawing/2014/main" id="{1EF004B8-B36A-B7DA-084A-13EAE624C7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9" name="Picture 1">
          <a:extLst>
            <a:ext uri="{FF2B5EF4-FFF2-40B4-BE49-F238E27FC236}">
              <a16:creationId xmlns:a16="http://schemas.microsoft.com/office/drawing/2014/main" id="{B822BE37-432F-FA57-2D48-1B25AAEE2B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0" name="Picture 1">
          <a:extLst>
            <a:ext uri="{FF2B5EF4-FFF2-40B4-BE49-F238E27FC236}">
              <a16:creationId xmlns:a16="http://schemas.microsoft.com/office/drawing/2014/main" id="{7EED63BB-F597-D2E4-F6C8-BD9FBA7137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1" name="Picture 1">
          <a:extLst>
            <a:ext uri="{FF2B5EF4-FFF2-40B4-BE49-F238E27FC236}">
              <a16:creationId xmlns:a16="http://schemas.microsoft.com/office/drawing/2014/main" id="{4361DA5E-A838-E8A5-91A1-F9BCE76F5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2" name="Picture 1">
          <a:extLst>
            <a:ext uri="{FF2B5EF4-FFF2-40B4-BE49-F238E27FC236}">
              <a16:creationId xmlns:a16="http://schemas.microsoft.com/office/drawing/2014/main" id="{6C105F74-9123-D372-9C46-94A8C7399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3" name="Picture 1">
          <a:extLst>
            <a:ext uri="{FF2B5EF4-FFF2-40B4-BE49-F238E27FC236}">
              <a16:creationId xmlns:a16="http://schemas.microsoft.com/office/drawing/2014/main" id="{9E611CA5-24FB-99B5-5315-6E86105506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4" name="Picture 1">
          <a:extLst>
            <a:ext uri="{FF2B5EF4-FFF2-40B4-BE49-F238E27FC236}">
              <a16:creationId xmlns:a16="http://schemas.microsoft.com/office/drawing/2014/main" id="{2A0A3056-2EEF-282A-61DF-4175F96AA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5" name="Picture 1">
          <a:extLst>
            <a:ext uri="{FF2B5EF4-FFF2-40B4-BE49-F238E27FC236}">
              <a16:creationId xmlns:a16="http://schemas.microsoft.com/office/drawing/2014/main" id="{66922D70-944E-A907-4338-398560A328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6" name="Picture 1">
          <a:extLst>
            <a:ext uri="{FF2B5EF4-FFF2-40B4-BE49-F238E27FC236}">
              <a16:creationId xmlns:a16="http://schemas.microsoft.com/office/drawing/2014/main" id="{C86C30BE-A64E-EF3D-4AEA-031DD076DF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7" name="Picture 1">
          <a:extLst>
            <a:ext uri="{FF2B5EF4-FFF2-40B4-BE49-F238E27FC236}">
              <a16:creationId xmlns:a16="http://schemas.microsoft.com/office/drawing/2014/main" id="{86DFA022-A9A2-CBB3-8BD6-4DF30B6A05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8" name="Picture 1">
          <a:extLst>
            <a:ext uri="{FF2B5EF4-FFF2-40B4-BE49-F238E27FC236}">
              <a16:creationId xmlns:a16="http://schemas.microsoft.com/office/drawing/2014/main" id="{0EEE976A-E0EB-FB67-C708-E00AE69B4A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9" name="Picture 1">
          <a:extLst>
            <a:ext uri="{FF2B5EF4-FFF2-40B4-BE49-F238E27FC236}">
              <a16:creationId xmlns:a16="http://schemas.microsoft.com/office/drawing/2014/main" id="{9A15D7AB-C949-B399-A3F6-98BC08B7D0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0" name="Picture 1">
          <a:extLst>
            <a:ext uri="{FF2B5EF4-FFF2-40B4-BE49-F238E27FC236}">
              <a16:creationId xmlns:a16="http://schemas.microsoft.com/office/drawing/2014/main" id="{F7B1C912-C956-1C4B-0477-AE5CE8640A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1" name="Picture 1">
          <a:extLst>
            <a:ext uri="{FF2B5EF4-FFF2-40B4-BE49-F238E27FC236}">
              <a16:creationId xmlns:a16="http://schemas.microsoft.com/office/drawing/2014/main" id="{3B10E7BC-0E5D-D1BA-B54C-4E0A6E865F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2" name="Picture 1">
          <a:extLst>
            <a:ext uri="{FF2B5EF4-FFF2-40B4-BE49-F238E27FC236}">
              <a16:creationId xmlns:a16="http://schemas.microsoft.com/office/drawing/2014/main" id="{C0292AEC-BAC5-7DF5-72AF-D7493C2CED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3" name="Picture 1">
          <a:extLst>
            <a:ext uri="{FF2B5EF4-FFF2-40B4-BE49-F238E27FC236}">
              <a16:creationId xmlns:a16="http://schemas.microsoft.com/office/drawing/2014/main" id="{F0A76F0A-844B-7515-0624-8FF5C7DD1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4" name="Picture 1">
          <a:extLst>
            <a:ext uri="{FF2B5EF4-FFF2-40B4-BE49-F238E27FC236}">
              <a16:creationId xmlns:a16="http://schemas.microsoft.com/office/drawing/2014/main" id="{FE5F3EF7-F40F-FCE0-CD3A-0281A0E6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5" name="Picture 1">
          <a:extLst>
            <a:ext uri="{FF2B5EF4-FFF2-40B4-BE49-F238E27FC236}">
              <a16:creationId xmlns:a16="http://schemas.microsoft.com/office/drawing/2014/main" id="{11C4CF8A-CCB7-FF55-EEAC-B2143E9F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6" name="Picture 1">
          <a:extLst>
            <a:ext uri="{FF2B5EF4-FFF2-40B4-BE49-F238E27FC236}">
              <a16:creationId xmlns:a16="http://schemas.microsoft.com/office/drawing/2014/main" id="{4E0573A6-2230-33F9-EA9B-856DE5F8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7" name="Picture 1">
          <a:extLst>
            <a:ext uri="{FF2B5EF4-FFF2-40B4-BE49-F238E27FC236}">
              <a16:creationId xmlns:a16="http://schemas.microsoft.com/office/drawing/2014/main" id="{E67F2491-6A60-35F4-938B-1D6B2D62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8" name="Picture 1">
          <a:extLst>
            <a:ext uri="{FF2B5EF4-FFF2-40B4-BE49-F238E27FC236}">
              <a16:creationId xmlns:a16="http://schemas.microsoft.com/office/drawing/2014/main" id="{0A9C08B2-F1E7-675C-2644-41462F5A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9" name="Picture 1">
          <a:extLst>
            <a:ext uri="{FF2B5EF4-FFF2-40B4-BE49-F238E27FC236}">
              <a16:creationId xmlns:a16="http://schemas.microsoft.com/office/drawing/2014/main" id="{CE98245D-FCB4-F187-9F03-636C188B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0" name="Picture 1">
          <a:extLst>
            <a:ext uri="{FF2B5EF4-FFF2-40B4-BE49-F238E27FC236}">
              <a16:creationId xmlns:a16="http://schemas.microsoft.com/office/drawing/2014/main" id="{50415939-12E2-6CBB-89F3-124A9152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1" name="Picture 1">
          <a:extLst>
            <a:ext uri="{FF2B5EF4-FFF2-40B4-BE49-F238E27FC236}">
              <a16:creationId xmlns:a16="http://schemas.microsoft.com/office/drawing/2014/main" id="{1E2B1C2D-645C-BF9F-1980-059EB42D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2" name="Picture 1">
          <a:extLst>
            <a:ext uri="{FF2B5EF4-FFF2-40B4-BE49-F238E27FC236}">
              <a16:creationId xmlns:a16="http://schemas.microsoft.com/office/drawing/2014/main" id="{C7D139CF-5DD0-FDFE-40D4-20AB8BB5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3" name="Picture 1">
          <a:extLst>
            <a:ext uri="{FF2B5EF4-FFF2-40B4-BE49-F238E27FC236}">
              <a16:creationId xmlns:a16="http://schemas.microsoft.com/office/drawing/2014/main" id="{9CFF6489-214A-58C8-0802-3ADBC058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4" name="Picture 1">
          <a:extLst>
            <a:ext uri="{FF2B5EF4-FFF2-40B4-BE49-F238E27FC236}">
              <a16:creationId xmlns:a16="http://schemas.microsoft.com/office/drawing/2014/main" id="{79F9FA8F-B6FB-4C05-0095-B81A059D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5" name="Picture 1">
          <a:extLst>
            <a:ext uri="{FF2B5EF4-FFF2-40B4-BE49-F238E27FC236}">
              <a16:creationId xmlns:a16="http://schemas.microsoft.com/office/drawing/2014/main" id="{94F43905-09BE-ADF8-6FC1-19AA9A60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6" name="Picture 1">
          <a:extLst>
            <a:ext uri="{FF2B5EF4-FFF2-40B4-BE49-F238E27FC236}">
              <a16:creationId xmlns:a16="http://schemas.microsoft.com/office/drawing/2014/main" id="{B04BC261-7309-BE62-EDD2-C85FBF8D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7" name="Picture 1">
          <a:extLst>
            <a:ext uri="{FF2B5EF4-FFF2-40B4-BE49-F238E27FC236}">
              <a16:creationId xmlns:a16="http://schemas.microsoft.com/office/drawing/2014/main" id="{FF3E54E1-B66D-936A-FEF3-84BE5460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8" name="Picture 1">
          <a:extLst>
            <a:ext uri="{FF2B5EF4-FFF2-40B4-BE49-F238E27FC236}">
              <a16:creationId xmlns:a16="http://schemas.microsoft.com/office/drawing/2014/main" id="{C96C5FC1-35D5-61B7-7069-78ADBC79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9" name="Picture 1">
          <a:extLst>
            <a:ext uri="{FF2B5EF4-FFF2-40B4-BE49-F238E27FC236}">
              <a16:creationId xmlns:a16="http://schemas.microsoft.com/office/drawing/2014/main" id="{93CA8965-64A7-385F-BEF4-770236BC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0" name="Picture 1">
          <a:extLst>
            <a:ext uri="{FF2B5EF4-FFF2-40B4-BE49-F238E27FC236}">
              <a16:creationId xmlns:a16="http://schemas.microsoft.com/office/drawing/2014/main" id="{D2FFD5A7-C930-CCFD-1111-D3F9EB1B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1" name="Picture 1">
          <a:extLst>
            <a:ext uri="{FF2B5EF4-FFF2-40B4-BE49-F238E27FC236}">
              <a16:creationId xmlns:a16="http://schemas.microsoft.com/office/drawing/2014/main" id="{8E729614-20FE-93FD-F2A4-AB49B3AB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2" name="Picture 1">
          <a:extLst>
            <a:ext uri="{FF2B5EF4-FFF2-40B4-BE49-F238E27FC236}">
              <a16:creationId xmlns:a16="http://schemas.microsoft.com/office/drawing/2014/main" id="{7DF1209A-7D51-21D7-B74C-18C89D8B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3" name="Picture 1">
          <a:extLst>
            <a:ext uri="{FF2B5EF4-FFF2-40B4-BE49-F238E27FC236}">
              <a16:creationId xmlns:a16="http://schemas.microsoft.com/office/drawing/2014/main" id="{01EE4C21-3167-913C-7338-7300F935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4" name="Picture 1">
          <a:extLst>
            <a:ext uri="{FF2B5EF4-FFF2-40B4-BE49-F238E27FC236}">
              <a16:creationId xmlns:a16="http://schemas.microsoft.com/office/drawing/2014/main" id="{981C2793-796A-3989-F658-BEFC5232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5" name="Picture 1">
          <a:extLst>
            <a:ext uri="{FF2B5EF4-FFF2-40B4-BE49-F238E27FC236}">
              <a16:creationId xmlns:a16="http://schemas.microsoft.com/office/drawing/2014/main" id="{08FD0767-440F-672B-5008-AC5E741F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6" name="Picture 1">
          <a:extLst>
            <a:ext uri="{FF2B5EF4-FFF2-40B4-BE49-F238E27FC236}">
              <a16:creationId xmlns:a16="http://schemas.microsoft.com/office/drawing/2014/main" id="{A132AFE7-D1E9-63F5-84A2-7EB3FE6D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7" name="Picture 1">
          <a:extLst>
            <a:ext uri="{FF2B5EF4-FFF2-40B4-BE49-F238E27FC236}">
              <a16:creationId xmlns:a16="http://schemas.microsoft.com/office/drawing/2014/main" id="{3541CA8C-C437-2459-9705-407BD618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97FD9DAF-8CEB-31DC-D5C3-E4C4EE4B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9" name="Picture 1">
          <a:extLst>
            <a:ext uri="{FF2B5EF4-FFF2-40B4-BE49-F238E27FC236}">
              <a16:creationId xmlns:a16="http://schemas.microsoft.com/office/drawing/2014/main" id="{B903EB3B-B040-BACD-7DB6-A6054C2B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0" name="Picture 1">
          <a:extLst>
            <a:ext uri="{FF2B5EF4-FFF2-40B4-BE49-F238E27FC236}">
              <a16:creationId xmlns:a16="http://schemas.microsoft.com/office/drawing/2014/main" id="{54614103-98EB-4E65-7C11-D0DE1E30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1" name="Picture 1">
          <a:extLst>
            <a:ext uri="{FF2B5EF4-FFF2-40B4-BE49-F238E27FC236}">
              <a16:creationId xmlns:a16="http://schemas.microsoft.com/office/drawing/2014/main" id="{48C928D3-40EF-662C-354D-46AEC793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2" name="Picture 1">
          <a:extLst>
            <a:ext uri="{FF2B5EF4-FFF2-40B4-BE49-F238E27FC236}">
              <a16:creationId xmlns:a16="http://schemas.microsoft.com/office/drawing/2014/main" id="{D7D9356E-5AC5-01B3-A58C-9160F43F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3" name="Picture 1">
          <a:extLst>
            <a:ext uri="{FF2B5EF4-FFF2-40B4-BE49-F238E27FC236}">
              <a16:creationId xmlns:a16="http://schemas.microsoft.com/office/drawing/2014/main" id="{6C7D3749-EFD6-CDF6-6716-7945058D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4" name="Picture 1">
          <a:extLst>
            <a:ext uri="{FF2B5EF4-FFF2-40B4-BE49-F238E27FC236}">
              <a16:creationId xmlns:a16="http://schemas.microsoft.com/office/drawing/2014/main" id="{81D3EF24-5519-18C2-8E75-2B319857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5" name="Picture 1">
          <a:extLst>
            <a:ext uri="{FF2B5EF4-FFF2-40B4-BE49-F238E27FC236}">
              <a16:creationId xmlns:a16="http://schemas.microsoft.com/office/drawing/2014/main" id="{EBF505DE-EABA-6AC9-248D-637114F4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6" name="Picture 1">
          <a:extLst>
            <a:ext uri="{FF2B5EF4-FFF2-40B4-BE49-F238E27FC236}">
              <a16:creationId xmlns:a16="http://schemas.microsoft.com/office/drawing/2014/main" id="{36495C27-FDA3-C8DB-C6A1-4CF60555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7" name="Picture 1">
          <a:extLst>
            <a:ext uri="{FF2B5EF4-FFF2-40B4-BE49-F238E27FC236}">
              <a16:creationId xmlns:a16="http://schemas.microsoft.com/office/drawing/2014/main" id="{C3C213F4-76C2-E5E9-95B3-31F8045C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378" name="Picture 1">
          <a:extLst>
            <a:ext uri="{FF2B5EF4-FFF2-40B4-BE49-F238E27FC236}">
              <a16:creationId xmlns:a16="http://schemas.microsoft.com/office/drawing/2014/main" id="{75B65047-E172-0213-4B3A-A3ABB59C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9" name="Picture 1">
          <a:extLst>
            <a:ext uri="{FF2B5EF4-FFF2-40B4-BE49-F238E27FC236}">
              <a16:creationId xmlns:a16="http://schemas.microsoft.com/office/drawing/2014/main" id="{C9D171A4-0C40-6FA1-B5C5-92DD7AD43C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AF2B6AD5-C37C-A591-B0EC-9223665086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1" name="Picture 1">
          <a:extLst>
            <a:ext uri="{FF2B5EF4-FFF2-40B4-BE49-F238E27FC236}">
              <a16:creationId xmlns:a16="http://schemas.microsoft.com/office/drawing/2014/main" id="{84C45550-CEF5-9895-7E5B-4ECEDA4DDA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2" name="Picture 1">
          <a:extLst>
            <a:ext uri="{FF2B5EF4-FFF2-40B4-BE49-F238E27FC236}">
              <a16:creationId xmlns:a16="http://schemas.microsoft.com/office/drawing/2014/main" id="{61867112-55CB-F125-0E9A-7B77449DF5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3" name="Picture 1">
          <a:extLst>
            <a:ext uri="{FF2B5EF4-FFF2-40B4-BE49-F238E27FC236}">
              <a16:creationId xmlns:a16="http://schemas.microsoft.com/office/drawing/2014/main" id="{1EA654F0-18C7-0F7C-8785-1E397B380D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A5192899-81B3-B4B8-0D58-CF3F35C410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5" name="Picture 1">
          <a:extLst>
            <a:ext uri="{FF2B5EF4-FFF2-40B4-BE49-F238E27FC236}">
              <a16:creationId xmlns:a16="http://schemas.microsoft.com/office/drawing/2014/main" id="{477460E2-8C62-10B1-C860-3EEA6872EF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6" name="Picture 1">
          <a:extLst>
            <a:ext uri="{FF2B5EF4-FFF2-40B4-BE49-F238E27FC236}">
              <a16:creationId xmlns:a16="http://schemas.microsoft.com/office/drawing/2014/main" id="{7067646B-56F7-579F-71C7-FDEC790B86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7" name="Picture 1">
          <a:extLst>
            <a:ext uri="{FF2B5EF4-FFF2-40B4-BE49-F238E27FC236}">
              <a16:creationId xmlns:a16="http://schemas.microsoft.com/office/drawing/2014/main" id="{0718F523-1501-53DD-BADA-521B8B56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62EE327D-603F-2B1F-6EE8-5ADA5A06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9" name="Picture 1">
          <a:extLst>
            <a:ext uri="{FF2B5EF4-FFF2-40B4-BE49-F238E27FC236}">
              <a16:creationId xmlns:a16="http://schemas.microsoft.com/office/drawing/2014/main" id="{161F8B30-E5B8-2B79-B367-58DF3C52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0" name="Picture 1">
          <a:extLst>
            <a:ext uri="{FF2B5EF4-FFF2-40B4-BE49-F238E27FC236}">
              <a16:creationId xmlns:a16="http://schemas.microsoft.com/office/drawing/2014/main" id="{EA27FAAB-ADA1-22B6-5B42-45E9715B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1" name="Picture 1">
          <a:extLst>
            <a:ext uri="{FF2B5EF4-FFF2-40B4-BE49-F238E27FC236}">
              <a16:creationId xmlns:a16="http://schemas.microsoft.com/office/drawing/2014/main" id="{9B79C2AE-B587-82F5-694B-9A45885F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2779129E-2999-78A1-E8CD-79C98C39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3" name="Picture 1">
          <a:extLst>
            <a:ext uri="{FF2B5EF4-FFF2-40B4-BE49-F238E27FC236}">
              <a16:creationId xmlns:a16="http://schemas.microsoft.com/office/drawing/2014/main" id="{87E3EC0A-4E2C-916B-2D37-0FF11725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4" name="Picture 1">
          <a:extLst>
            <a:ext uri="{FF2B5EF4-FFF2-40B4-BE49-F238E27FC236}">
              <a16:creationId xmlns:a16="http://schemas.microsoft.com/office/drawing/2014/main" id="{5CA06A6E-2818-A45D-9DB2-31DD249E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5" name="Picture 1">
          <a:extLst>
            <a:ext uri="{FF2B5EF4-FFF2-40B4-BE49-F238E27FC236}">
              <a16:creationId xmlns:a16="http://schemas.microsoft.com/office/drawing/2014/main" id="{05E0F790-A732-DD74-848D-1726073E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AEC2071D-E6B4-0D3E-264A-2794D730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7" name="Picture 1">
          <a:extLst>
            <a:ext uri="{FF2B5EF4-FFF2-40B4-BE49-F238E27FC236}">
              <a16:creationId xmlns:a16="http://schemas.microsoft.com/office/drawing/2014/main" id="{8847B0AD-600E-400A-DDD8-ED562970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8" name="Picture 1">
          <a:extLst>
            <a:ext uri="{FF2B5EF4-FFF2-40B4-BE49-F238E27FC236}">
              <a16:creationId xmlns:a16="http://schemas.microsoft.com/office/drawing/2014/main" id="{5F8F825C-0600-0F07-BECF-D2867DCE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9" name="Picture 1">
          <a:extLst>
            <a:ext uri="{FF2B5EF4-FFF2-40B4-BE49-F238E27FC236}">
              <a16:creationId xmlns:a16="http://schemas.microsoft.com/office/drawing/2014/main" id="{F21C004A-6199-73A8-251E-39706DAE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0" name="Picture 1">
          <a:extLst>
            <a:ext uri="{FF2B5EF4-FFF2-40B4-BE49-F238E27FC236}">
              <a16:creationId xmlns:a16="http://schemas.microsoft.com/office/drawing/2014/main" id="{8B91A8DC-2DA5-13D4-8BA7-F244E504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1" name="Picture 1">
          <a:extLst>
            <a:ext uri="{FF2B5EF4-FFF2-40B4-BE49-F238E27FC236}">
              <a16:creationId xmlns:a16="http://schemas.microsoft.com/office/drawing/2014/main" id="{36907524-ECA4-6B8B-4970-201C2596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2" name="Picture 1">
          <a:extLst>
            <a:ext uri="{FF2B5EF4-FFF2-40B4-BE49-F238E27FC236}">
              <a16:creationId xmlns:a16="http://schemas.microsoft.com/office/drawing/2014/main" id="{FFA8F23D-FAAB-C09A-D770-47E1F13A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3" name="Picture 1">
          <a:extLst>
            <a:ext uri="{FF2B5EF4-FFF2-40B4-BE49-F238E27FC236}">
              <a16:creationId xmlns:a16="http://schemas.microsoft.com/office/drawing/2014/main" id="{C10CB91A-3F03-4857-E8CE-7CF30DE3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4" name="Picture 1">
          <a:extLst>
            <a:ext uri="{FF2B5EF4-FFF2-40B4-BE49-F238E27FC236}">
              <a16:creationId xmlns:a16="http://schemas.microsoft.com/office/drawing/2014/main" id="{2C0C7A43-13C6-8AF9-01B5-BD98C20CB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5" name="Picture 1">
          <a:extLst>
            <a:ext uri="{FF2B5EF4-FFF2-40B4-BE49-F238E27FC236}">
              <a16:creationId xmlns:a16="http://schemas.microsoft.com/office/drawing/2014/main" id="{8605CABE-9832-E2AE-F9EB-25A062EC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6" name="Picture 1">
          <a:extLst>
            <a:ext uri="{FF2B5EF4-FFF2-40B4-BE49-F238E27FC236}">
              <a16:creationId xmlns:a16="http://schemas.microsoft.com/office/drawing/2014/main" id="{80B4B2C2-8A09-286C-D9E2-043D1E3F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7" name="Picture 1">
          <a:extLst>
            <a:ext uri="{FF2B5EF4-FFF2-40B4-BE49-F238E27FC236}">
              <a16:creationId xmlns:a16="http://schemas.microsoft.com/office/drawing/2014/main" id="{42821095-6CAC-FDCC-81BE-C851A6C9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8" name="Picture 1">
          <a:extLst>
            <a:ext uri="{FF2B5EF4-FFF2-40B4-BE49-F238E27FC236}">
              <a16:creationId xmlns:a16="http://schemas.microsoft.com/office/drawing/2014/main" id="{95AAB0D0-238F-04BE-E1DC-F58EBD1D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9" name="Picture 1">
          <a:extLst>
            <a:ext uri="{FF2B5EF4-FFF2-40B4-BE49-F238E27FC236}">
              <a16:creationId xmlns:a16="http://schemas.microsoft.com/office/drawing/2014/main" id="{3266E946-A479-2FCA-143A-975A530D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0" name="Picture 1">
          <a:extLst>
            <a:ext uri="{FF2B5EF4-FFF2-40B4-BE49-F238E27FC236}">
              <a16:creationId xmlns:a16="http://schemas.microsoft.com/office/drawing/2014/main" id="{DCD74A92-0A3C-734F-F952-D8840061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1" name="Picture 1">
          <a:extLst>
            <a:ext uri="{FF2B5EF4-FFF2-40B4-BE49-F238E27FC236}">
              <a16:creationId xmlns:a16="http://schemas.microsoft.com/office/drawing/2014/main" id="{C1ACDBCE-58B7-4587-3BF6-74A88D36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2" name="Picture 1">
          <a:extLst>
            <a:ext uri="{FF2B5EF4-FFF2-40B4-BE49-F238E27FC236}">
              <a16:creationId xmlns:a16="http://schemas.microsoft.com/office/drawing/2014/main" id="{C2A2B638-00EB-434F-9335-A1A88942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3" name="Picture 1">
          <a:extLst>
            <a:ext uri="{FF2B5EF4-FFF2-40B4-BE49-F238E27FC236}">
              <a16:creationId xmlns:a16="http://schemas.microsoft.com/office/drawing/2014/main" id="{FE360DEF-038A-8F90-5C5B-710B12EC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4" name="Picture 1">
          <a:extLst>
            <a:ext uri="{FF2B5EF4-FFF2-40B4-BE49-F238E27FC236}">
              <a16:creationId xmlns:a16="http://schemas.microsoft.com/office/drawing/2014/main" id="{5E29B79B-6A5A-3B26-30BA-BBF4BD67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5" name="Picture 1">
          <a:extLst>
            <a:ext uri="{FF2B5EF4-FFF2-40B4-BE49-F238E27FC236}">
              <a16:creationId xmlns:a16="http://schemas.microsoft.com/office/drawing/2014/main" id="{714D0312-D001-F8B0-A33C-FB421EF2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6" name="Picture 1">
          <a:extLst>
            <a:ext uri="{FF2B5EF4-FFF2-40B4-BE49-F238E27FC236}">
              <a16:creationId xmlns:a16="http://schemas.microsoft.com/office/drawing/2014/main" id="{F9EE8E91-EEE6-C3CC-F2F3-95A68528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7" name="Picture 1">
          <a:extLst>
            <a:ext uri="{FF2B5EF4-FFF2-40B4-BE49-F238E27FC236}">
              <a16:creationId xmlns:a16="http://schemas.microsoft.com/office/drawing/2014/main" id="{BEDD0BA9-7BD9-A03A-84AE-CA0E1378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8" name="Picture 1">
          <a:extLst>
            <a:ext uri="{FF2B5EF4-FFF2-40B4-BE49-F238E27FC236}">
              <a16:creationId xmlns:a16="http://schemas.microsoft.com/office/drawing/2014/main" id="{FDD7DE01-4480-0238-8B54-61C85B98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9" name="Picture 1">
          <a:extLst>
            <a:ext uri="{FF2B5EF4-FFF2-40B4-BE49-F238E27FC236}">
              <a16:creationId xmlns:a16="http://schemas.microsoft.com/office/drawing/2014/main" id="{805F5CCD-423C-A13A-5C96-6AF3B4F2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0" name="Picture 1">
          <a:extLst>
            <a:ext uri="{FF2B5EF4-FFF2-40B4-BE49-F238E27FC236}">
              <a16:creationId xmlns:a16="http://schemas.microsoft.com/office/drawing/2014/main" id="{98C0F608-92EF-5FF3-0AC3-128F7FDE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421" name="Picture 1">
          <a:extLst>
            <a:ext uri="{FF2B5EF4-FFF2-40B4-BE49-F238E27FC236}">
              <a16:creationId xmlns:a16="http://schemas.microsoft.com/office/drawing/2014/main" id="{5320F2F4-23D7-F8EC-EF34-6B21AFED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259"/>
  <sheetViews>
    <sheetView tabSelected="1" topLeftCell="A1" zoomScale="90" zoomScaleNormal="90" workbookViewId="0">
      <selection activeCell="W538" sqref="W538 W11"/>
    </sheetView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9.164062" style="0" customWidth="1"/>
  </cols>
  <sheetData>
    <row r="1" spans="1:20" ht="11.25" customHeight="1" x14ac:dyDescent="0.2">
      <c r="A1" s="80"/>
      <c r="B1" s="80"/>
      <c r="C1" s="80"/>
      <c r="D1" s="80"/>
      <c r="E1" s="80"/>
      <c r="F1" s="80"/>
      <c r="G1" s="81"/>
      <c r="H1" s="81"/>
      <c r="I1" s="81"/>
      <c r="J1" s="80"/>
      <c r="K1" s="80"/>
      <c r="L1" s="80"/>
      <c r="M1" s="80"/>
      <c r="N1" s="80"/>
      <c r="O1" s="80"/>
      <c r="P1" s="80"/>
      <c r="Q1" s="80"/>
      <c r="R1" s="80"/>
    </row>
    <row r="2" spans="1:20" ht="9.75" customHeight="1" x14ac:dyDescent="0.2">
      <c r="A2" s="80"/>
      <c r="B2" s="80"/>
      <c r="C2" s="80"/>
      <c r="D2" s="80"/>
      <c r="E2" s="80"/>
      <c r="F2" s="80"/>
      <c r="G2" s="81"/>
      <c r="H2" s="82"/>
      <c r="I2" s="81"/>
      <c r="J2" s="81"/>
      <c r="K2" s="80"/>
      <c r="L2" s="80"/>
      <c r="M2" s="80"/>
      <c r="N2" s="80"/>
      <c r="O2" s="80"/>
      <c r="P2" s="80"/>
      <c r="Q2" s="80"/>
      <c r="R2" s="80"/>
    </row>
    <row r="3" spans="1:20" ht="15.75" customHeight="1" x14ac:dyDescent="0.25">
      <c r="A3" s="83"/>
      <c r="B3" s="83"/>
      <c r="C3" s="80"/>
      <c r="D3" s="80"/>
      <c r="E3" s="80"/>
      <c r="F3" s="80"/>
      <c r="G3" s="80"/>
      <c r="H3" s="84"/>
      <c r="I3" s="80"/>
      <c r="J3" s="80"/>
      <c r="K3" s="80"/>
      <c r="L3" s="80"/>
      <c r="M3" s="85" t="s">
        <v>0</v>
      </c>
      <c r="N3" s="80"/>
      <c r="O3" s="80"/>
      <c r="P3" s="86" t="s">
        <v>1</v>
      </c>
      <c r="Q3" s="80"/>
      <c r="R3" s="80"/>
    </row>
    <row r="4" spans="1:20" ht="12.75" customHeight="1" x14ac:dyDescent="0.2">
      <c r="A4" s="83"/>
      <c r="B4" s="83"/>
      <c r="C4" s="87"/>
      <c r="D4" s="80"/>
      <c r="E4" s="80"/>
      <c r="F4" s="80"/>
      <c r="G4" s="80"/>
      <c r="H4" s="84"/>
      <c r="I4" s="80"/>
      <c r="J4" s="80"/>
      <c r="K4" s="80"/>
      <c r="L4" s="80"/>
      <c r="N4" s="80"/>
      <c r="O4" s="80"/>
      <c r="P4" s="80"/>
      <c r="Q4" s="88"/>
      <c r="R4" s="88"/>
    </row>
    <row r="5" spans="1:20" ht="12.75" customHeight="1" x14ac:dyDescent="0.2">
      <c r="A5" s="83"/>
      <c r="B5" s="83"/>
      <c r="C5" s="87"/>
      <c r="D5" s="80"/>
      <c r="E5" s="80"/>
      <c r="F5" s="80"/>
      <c r="G5" s="80"/>
      <c r="H5" s="84"/>
      <c r="I5" s="80"/>
      <c r="J5" s="80"/>
      <c r="K5" s="89"/>
      <c r="L5" s="89"/>
      <c r="M5" s="90"/>
      <c r="O5" s="80"/>
      <c r="P5" s="80"/>
      <c r="Q5" s="88"/>
      <c r="R5" s="88"/>
    </row>
    <row r="6" spans="1:20" ht="14.25" customHeight="1" x14ac:dyDescent="0.2">
      <c r="A6" s="83"/>
      <c r="B6" s="83"/>
      <c r="C6" s="87"/>
      <c r="D6" s="80"/>
      <c r="E6" s="80"/>
      <c r="F6" s="91" t="s">
        <v>2</v>
      </c>
      <c r="G6" s="92"/>
      <c r="H6" s="93"/>
      <c r="I6" s="92"/>
      <c r="J6" s="92"/>
      <c r="K6" s="92"/>
      <c r="L6" s="92"/>
      <c r="M6" s="92"/>
      <c r="N6" s="80"/>
      <c r="O6" s="80"/>
      <c r="P6" s="88"/>
      <c r="Q6" s="88"/>
      <c r="R6" s="88"/>
    </row>
    <row r="7" spans="1:20" ht="30.75" customHeight="1" x14ac:dyDescent="0.25">
      <c r="A7" s="83"/>
      <c r="B7" s="83"/>
      <c r="C7" s="87"/>
      <c r="D7" s="94"/>
      <c r="E7" s="94"/>
      <c r="F7" s="95" t="s">
        <v>3</v>
      </c>
      <c r="G7" s="95"/>
      <c r="H7" s="95"/>
      <c r="I7" s="95"/>
      <c r="J7" s="95"/>
      <c r="K7" s="95"/>
      <c r="L7" s="95"/>
      <c r="M7" s="95"/>
      <c r="N7" s="96"/>
      <c r="O7" s="96"/>
      <c r="P7" s="88"/>
      <c r="Q7" s="88"/>
      <c r="R7" s="88"/>
    </row>
    <row r="8" spans="1:20" ht="11.25" customHeight="1" x14ac:dyDescent="0.2">
      <c r="A8" s="80"/>
      <c r="B8" s="80"/>
      <c r="C8" s="80"/>
      <c r="D8" s="80"/>
      <c r="E8" s="80"/>
      <c r="F8" s="80"/>
      <c r="G8" s="81"/>
      <c r="H8" s="82"/>
      <c r="I8" s="81"/>
      <c r="J8" s="80"/>
      <c r="K8" s="80"/>
      <c r="L8" s="80"/>
      <c r="M8" s="80"/>
      <c r="N8" s="80"/>
      <c r="O8" s="80"/>
      <c r="P8" s="80"/>
      <c r="Q8" s="80"/>
      <c r="R8" s="80"/>
    </row>
    <row r="9" spans="1:20" ht="12" customHeight="1" x14ac:dyDescent="0.25">
      <c r="A9" s="97"/>
      <c r="B9" s="97"/>
      <c r="C9" s="97"/>
      <c r="D9" s="97"/>
      <c r="E9" s="97"/>
      <c r="F9" s="97"/>
      <c r="G9" s="98"/>
      <c r="H9" s="98"/>
      <c r="I9" s="99"/>
      <c r="J9" s="97"/>
      <c r="K9" s="97"/>
      <c r="L9" s="97"/>
      <c r="M9" s="97"/>
      <c r="N9" s="97"/>
      <c r="O9" s="97"/>
      <c r="P9" s="97"/>
      <c r="Q9" s="97"/>
      <c r="R9" s="97"/>
    </row>
    <row r="10" spans="1:20" ht="41.25" customHeight="1" x14ac:dyDescent="0.25">
      <c r="A10" s="100" t="s">
        <v>4</v>
      </c>
      <c r="B10" s="100" t="s">
        <v>5</v>
      </c>
      <c r="C10" s="101" t="s">
        <v>6</v>
      </c>
      <c r="D10" s="100" t="s">
        <v>7</v>
      </c>
      <c r="E10" s="100" t="s">
        <v>8</v>
      </c>
      <c r="F10" s="100" t="s">
        <v>9</v>
      </c>
      <c r="G10" s="102" t="s">
        <v>10</v>
      </c>
      <c r="H10" s="103" t="s">
        <v>11</v>
      </c>
      <c r="I10" s="104" t="s">
        <v>12</v>
      </c>
      <c r="J10" s="100" t="s">
        <v>13</v>
      </c>
      <c r="K10" s="102" t="s">
        <v>14</v>
      </c>
      <c r="L10" s="102" t="s">
        <v>969</v>
      </c>
      <c r="M10" s="100" t="s">
        <v>15</v>
      </c>
      <c r="N10" s="100" t="s">
        <v>16</v>
      </c>
      <c r="O10" s="100" t="s">
        <v>17</v>
      </c>
      <c r="P10" s="100" t="s">
        <v>18</v>
      </c>
      <c r="Q10" s="100" t="s">
        <v>19</v>
      </c>
      <c r="R10" s="102" t="s">
        <v>22</v>
      </c>
      <c r="S10" s="0" t="s">
        <v>960</v>
      </c>
      <c r="T10" s="0" t="s">
        <v>947</v>
      </c>
    </row>
    <row r="11" spans="1:20" ht="67.5" customHeight="1" x14ac:dyDescent="0.2">
      <c r="A11" s="105" t="s">
        <v>95</v>
      </c>
      <c r="B11" s="105" t="s">
        <v>96</v>
      </c>
      <c r="C11" s="106">
        <f>HYPERLINK("http://atberg.aha.ru/dnv/npk2027-1-01.jpg")</f>
        <v/>
      </c>
      <c r="D11" s="107"/>
      <c r="E11" s="105" t="s">
        <v>97</v>
      </c>
      <c r="F11" s="108" t="s">
        <v>88</v>
      </c>
      <c r="G11" s="105" t="s">
        <v>78</v>
      </c>
      <c r="H11" s="109"/>
      <c r="I11" s="110"/>
      <c r="J11" s="111" t="s">
        <v>94</v>
      </c>
      <c r="K11" s="111" t="s">
        <v>98</v>
      </c>
      <c r="L11" s="111" t="s">
        <v>929</v>
      </c>
      <c r="M11" s="105" t="s">
        <v>99</v>
      </c>
      <c r="N11" s="26" t="s">
        <v>100</v>
      </c>
      <c r="O11" s="105"/>
      <c r="P11" s="27" t="s">
        <v>101</v>
      </c>
      <c r="Q11" s="27" t="s">
        <v>102</v>
      </c>
      <c r="R11" s="105">
        <v>149.86</v>
      </c>
      <c r="S11" s="0" t="s">
        <v>96</v>
      </c>
      <c r="T11" s="0" t="s">
        <v>914</v>
      </c>
    </row>
    <row r="12" spans="1:20" ht="67.5" customHeight="1" x14ac:dyDescent="0.2">
      <c r="A12" s="105" t="s">
        <v>105</v>
      </c>
      <c r="B12" s="105" t="s">
        <v>106</v>
      </c>
      <c r="C12" s="106">
        <f>HYPERLINK("http://atberg.aha.ru/dnv/npk2027-1-02.jpg")</f>
        <v/>
      </c>
      <c r="D12" s="107"/>
      <c r="E12" s="105" t="s">
        <v>107</v>
      </c>
      <c r="F12" s="108" t="s">
        <v>108</v>
      </c>
      <c r="G12" s="105" t="s">
        <v>78</v>
      </c>
      <c r="H12" s="109"/>
      <c r="I12" s="110"/>
      <c r="J12" s="111" t="s">
        <v>94</v>
      </c>
      <c r="K12" s="111" t="s">
        <v>98</v>
      </c>
      <c r="L12" s="111" t="s">
        <v>929</v>
      </c>
      <c r="M12" s="105" t="s">
        <v>99</v>
      </c>
      <c r="N12" s="26" t="s">
        <v>100</v>
      </c>
      <c r="O12" s="105"/>
      <c r="P12" s="27" t="s">
        <v>101</v>
      </c>
      <c r="Q12" s="27" t="s">
        <v>102</v>
      </c>
      <c r="R12" s="105">
        <v>149.86</v>
      </c>
      <c r="S12" s="0" t="s">
        <v>106</v>
      </c>
      <c r="T12" s="0" t="s">
        <v>914</v>
      </c>
    </row>
    <row r="13" spans="1:20" ht="67.5" customHeight="1" x14ac:dyDescent="0.2">
      <c r="A13" s="105" t="s">
        <v>109</v>
      </c>
      <c r="B13" s="105" t="s">
        <v>110</v>
      </c>
      <c r="C13" s="106">
        <f>HYPERLINK("http://atberg.aha.ru/dnv/npk2027-1-03.jpg")</f>
        <v/>
      </c>
      <c r="D13" s="107"/>
      <c r="E13" s="105" t="s">
        <v>111</v>
      </c>
      <c r="F13" s="108" t="s">
        <v>112</v>
      </c>
      <c r="G13" s="105" t="s">
        <v>78</v>
      </c>
      <c r="H13" s="109"/>
      <c r="I13" s="110"/>
      <c r="J13" s="111" t="s">
        <v>94</v>
      </c>
      <c r="K13" s="111" t="s">
        <v>98</v>
      </c>
      <c r="L13" s="111" t="s">
        <v>929</v>
      </c>
      <c r="M13" s="105" t="s">
        <v>99</v>
      </c>
      <c r="N13" s="26" t="s">
        <v>100</v>
      </c>
      <c r="O13" s="105"/>
      <c r="P13" s="27" t="s">
        <v>101</v>
      </c>
      <c r="Q13" s="27" t="s">
        <v>102</v>
      </c>
      <c r="R13" s="105">
        <v>149.86</v>
      </c>
      <c r="S13" s="0" t="s">
        <v>110</v>
      </c>
      <c r="T13" s="0" t="s">
        <v>914</v>
      </c>
    </row>
    <row r="14" spans="1:20" ht="67.5" customHeight="1" x14ac:dyDescent="0.2">
      <c r="A14" s="105" t="s">
        <v>113</v>
      </c>
      <c r="B14" s="105" t="s">
        <v>114</v>
      </c>
      <c r="C14" s="106">
        <f>HYPERLINK("http://atberg.aha.ru/dnv/npk2027-1-04.jpg")</f>
        <v/>
      </c>
      <c r="D14" s="107"/>
      <c r="E14" s="105" t="s">
        <v>115</v>
      </c>
      <c r="F14" s="108" t="s">
        <v>93</v>
      </c>
      <c r="G14" s="105" t="s">
        <v>78</v>
      </c>
      <c r="H14" s="109"/>
      <c r="I14" s="110"/>
      <c r="J14" s="111" t="s">
        <v>94</v>
      </c>
      <c r="K14" s="111" t="s">
        <v>98</v>
      </c>
      <c r="L14" s="111" t="s">
        <v>929</v>
      </c>
      <c r="M14" s="105" t="s">
        <v>99</v>
      </c>
      <c r="N14" s="26" t="s">
        <v>100</v>
      </c>
      <c r="O14" s="105"/>
      <c r="P14" s="27" t="s">
        <v>101</v>
      </c>
      <c r="Q14" s="27" t="s">
        <v>102</v>
      </c>
      <c r="R14" s="105">
        <v>149.86</v>
      </c>
      <c r="S14" s="0" t="s">
        <v>114</v>
      </c>
      <c r="T14" s="0" t="s">
        <v>914</v>
      </c>
    </row>
    <row r="15" spans="1:20" ht="67.5" customHeight="1" x14ac:dyDescent="0.2">
      <c r="A15" s="105" t="s">
        <v>116</v>
      </c>
      <c r="B15" s="105" t="s">
        <v>117</v>
      </c>
      <c r="C15" s="106">
        <f>HYPERLINK("http://atberg.aha.ru/dnv/npk2027-1-05.jpg")</f>
        <v/>
      </c>
      <c r="D15" s="107"/>
      <c r="E15" s="105" t="s">
        <v>118</v>
      </c>
      <c r="F15" s="108" t="s">
        <v>119</v>
      </c>
      <c r="G15" s="105" t="s">
        <v>78</v>
      </c>
      <c r="H15" s="109"/>
      <c r="I15" s="110"/>
      <c r="J15" s="111" t="s">
        <v>94</v>
      </c>
      <c r="K15" s="111" t="s">
        <v>98</v>
      </c>
      <c r="L15" s="111" t="s">
        <v>929</v>
      </c>
      <c r="M15" s="105" t="s">
        <v>99</v>
      </c>
      <c r="N15" s="26" t="s">
        <v>100</v>
      </c>
      <c r="O15" s="105"/>
      <c r="P15" s="27" t="s">
        <v>101</v>
      </c>
      <c r="Q15" s="27" t="s">
        <v>102</v>
      </c>
      <c r="R15" s="105">
        <v>149.86</v>
      </c>
      <c r="S15" s="0" t="s">
        <v>117</v>
      </c>
      <c r="T15" s="0" t="s">
        <v>914</v>
      </c>
    </row>
    <row r="16" spans="1:20" ht="67.5" customHeight="1" x14ac:dyDescent="0.2">
      <c r="A16" s="105" t="s">
        <v>120</v>
      </c>
      <c r="B16" s="105" t="s">
        <v>121</v>
      </c>
      <c r="C16" s="106">
        <f>HYPERLINK("http://atberg.aha.ru/dnv/npk2027-1-06.jpg")</f>
        <v/>
      </c>
      <c r="D16" s="107"/>
      <c r="E16" s="105" t="s">
        <v>122</v>
      </c>
      <c r="F16" s="108" t="s">
        <v>123</v>
      </c>
      <c r="G16" s="105" t="s">
        <v>78</v>
      </c>
      <c r="H16" s="109"/>
      <c r="I16" s="110"/>
      <c r="J16" s="111" t="s">
        <v>94</v>
      </c>
      <c r="K16" s="111" t="s">
        <v>98</v>
      </c>
      <c r="L16" s="111" t="s">
        <v>929</v>
      </c>
      <c r="M16" s="105" t="s">
        <v>99</v>
      </c>
      <c r="N16" s="26" t="s">
        <v>100</v>
      </c>
      <c r="O16" s="105"/>
      <c r="P16" s="27" t="s">
        <v>101</v>
      </c>
      <c r="Q16" s="27" t="s">
        <v>102</v>
      </c>
      <c r="R16" s="105">
        <v>149.86</v>
      </c>
      <c r="S16" s="0" t="s">
        <v>121</v>
      </c>
      <c r="T16" s="0" t="s">
        <v>914</v>
      </c>
    </row>
    <row r="17" spans="1:20" ht="67.5" customHeight="1" x14ac:dyDescent="0.2">
      <c r="A17" s="105" t="s">
        <v>124</v>
      </c>
      <c r="B17" s="105" t="s">
        <v>125</v>
      </c>
      <c r="C17" s="106">
        <f>HYPERLINK("http://atberg.aha.ru/dnv/npk2027-1-07.jpg")</f>
        <v/>
      </c>
      <c r="D17" s="107"/>
      <c r="E17" s="105" t="s">
        <v>126</v>
      </c>
      <c r="F17" s="108" t="s">
        <v>127</v>
      </c>
      <c r="G17" s="105" t="s">
        <v>78</v>
      </c>
      <c r="H17" s="109"/>
      <c r="I17" s="110"/>
      <c r="J17" s="111" t="s">
        <v>94</v>
      </c>
      <c r="K17" s="111" t="s">
        <v>98</v>
      </c>
      <c r="L17" s="111" t="s">
        <v>929</v>
      </c>
      <c r="M17" s="105" t="s">
        <v>99</v>
      </c>
      <c r="N17" s="26" t="s">
        <v>100</v>
      </c>
      <c r="O17" s="105"/>
      <c r="P17" s="27" t="s">
        <v>101</v>
      </c>
      <c r="Q17" s="27" t="s">
        <v>102</v>
      </c>
      <c r="R17" s="105">
        <v>149.86</v>
      </c>
      <c r="S17" s="0" t="s">
        <v>125</v>
      </c>
      <c r="T17" s="0" t="s">
        <v>914</v>
      </c>
    </row>
    <row r="18" spans="1:20" ht="67.5" customHeight="1" x14ac:dyDescent="0.2">
      <c r="A18" s="105" t="s">
        <v>128</v>
      </c>
      <c r="B18" s="105" t="s">
        <v>129</v>
      </c>
      <c r="C18" s="106">
        <f>HYPERLINK("http://atberg.aha.ru/dnv/npk2027-1-08.jpg")</f>
        <v/>
      </c>
      <c r="D18" s="107"/>
      <c r="E18" s="105" t="s">
        <v>130</v>
      </c>
      <c r="F18" s="108" t="s">
        <v>131</v>
      </c>
      <c r="G18" s="105" t="s">
        <v>78</v>
      </c>
      <c r="H18" s="109"/>
      <c r="I18" s="110"/>
      <c r="J18" s="111" t="s">
        <v>94</v>
      </c>
      <c r="K18" s="111" t="s">
        <v>98</v>
      </c>
      <c r="L18" s="111" t="s">
        <v>929</v>
      </c>
      <c r="M18" s="105" t="s">
        <v>99</v>
      </c>
      <c r="N18" s="26" t="s">
        <v>100</v>
      </c>
      <c r="O18" s="105"/>
      <c r="P18" s="27" t="s">
        <v>101</v>
      </c>
      <c r="Q18" s="27" t="s">
        <v>102</v>
      </c>
      <c r="R18" s="105">
        <v>149.86</v>
      </c>
      <c r="S18" s="0" t="s">
        <v>129</v>
      </c>
      <c r="T18" s="0" t="s">
        <v>914</v>
      </c>
    </row>
    <row r="19" spans="1:20" ht="67.5" customHeight="1" x14ac:dyDescent="0.2">
      <c r="A19" s="105" t="s">
        <v>132</v>
      </c>
      <c r="B19" s="105" t="s">
        <v>133</v>
      </c>
      <c r="C19" s="106">
        <f>HYPERLINK("http://atberg.aha.ru/dnv/npk2027-1-11.jpg")</f>
        <v/>
      </c>
      <c r="D19" s="107"/>
      <c r="E19" s="105" t="s">
        <v>134</v>
      </c>
      <c r="F19" s="108" t="s">
        <v>135</v>
      </c>
      <c r="G19" s="105" t="s">
        <v>78</v>
      </c>
      <c r="H19" s="109"/>
      <c r="I19" s="110"/>
      <c r="J19" s="111" t="s">
        <v>94</v>
      </c>
      <c r="K19" s="111" t="s">
        <v>98</v>
      </c>
      <c r="L19" s="111" t="s">
        <v>929</v>
      </c>
      <c r="M19" s="105" t="s">
        <v>99</v>
      </c>
      <c r="N19" s="26" t="s">
        <v>100</v>
      </c>
      <c r="O19" s="105"/>
      <c r="P19" s="27" t="s">
        <v>101</v>
      </c>
      <c r="Q19" s="27" t="s">
        <v>102</v>
      </c>
      <c r="R19" s="105">
        <v>149.86</v>
      </c>
      <c r="S19" s="0" t="s">
        <v>133</v>
      </c>
      <c r="T19" s="0" t="s">
        <v>914</v>
      </c>
    </row>
    <row r="20" spans="1:20" ht="67.5" customHeight="1" x14ac:dyDescent="0.2">
      <c r="A20" s="105" t="s">
        <v>136</v>
      </c>
      <c r="B20" s="105" t="s">
        <v>137</v>
      </c>
      <c r="C20" s="106">
        <f>HYPERLINK("http://atberg.aha.ru/dnv/npk2027-1-12.jpg")</f>
        <v/>
      </c>
      <c r="D20" s="107"/>
      <c r="E20" s="105" t="s">
        <v>138</v>
      </c>
      <c r="F20" s="108" t="s">
        <v>139</v>
      </c>
      <c r="G20" s="105" t="s">
        <v>78</v>
      </c>
      <c r="H20" s="109"/>
      <c r="I20" s="110"/>
      <c r="J20" s="111" t="s">
        <v>94</v>
      </c>
      <c r="K20" s="111" t="s">
        <v>98</v>
      </c>
      <c r="L20" s="111" t="s">
        <v>929</v>
      </c>
      <c r="M20" s="105" t="s">
        <v>99</v>
      </c>
      <c r="N20" s="26" t="s">
        <v>100</v>
      </c>
      <c r="O20" s="105"/>
      <c r="P20" s="27" t="s">
        <v>101</v>
      </c>
      <c r="Q20" s="27" t="s">
        <v>102</v>
      </c>
      <c r="R20" s="105">
        <v>149.86</v>
      </c>
      <c r="S20" s="0" t="s">
        <v>137</v>
      </c>
      <c r="T20" s="0" t="s">
        <v>914</v>
      </c>
    </row>
    <row r="21" spans="1:20" ht="67.5" customHeight="1" x14ac:dyDescent="0.2">
      <c r="A21" s="105" t="s">
        <v>140</v>
      </c>
      <c r="B21" s="105" t="s">
        <v>141</v>
      </c>
      <c r="C21" s="106">
        <f>HYPERLINK("http://atberg.aha.ru/dnv/npk2027-1-13.jpg")</f>
        <v/>
      </c>
      <c r="D21" s="107"/>
      <c r="E21" s="105" t="s">
        <v>142</v>
      </c>
      <c r="F21" s="108" t="s">
        <v>143</v>
      </c>
      <c r="G21" s="105" t="s">
        <v>78</v>
      </c>
      <c r="H21" s="109"/>
      <c r="I21" s="110"/>
      <c r="J21" s="111" t="s">
        <v>94</v>
      </c>
      <c r="K21" s="111" t="s">
        <v>98</v>
      </c>
      <c r="L21" s="111" t="s">
        <v>929</v>
      </c>
      <c r="M21" s="105" t="s">
        <v>99</v>
      </c>
      <c r="N21" s="26" t="s">
        <v>100</v>
      </c>
      <c r="O21" s="105"/>
      <c r="P21" s="27" t="s">
        <v>101</v>
      </c>
      <c r="Q21" s="27" t="s">
        <v>102</v>
      </c>
      <c r="R21" s="105">
        <v>149.86</v>
      </c>
      <c r="S21" s="0" t="s">
        <v>141</v>
      </c>
      <c r="T21" s="0" t="s">
        <v>914</v>
      </c>
    </row>
    <row r="22" spans="1:20" ht="67.5" customHeight="1" x14ac:dyDescent="0.2">
      <c r="A22" s="105" t="s">
        <v>144</v>
      </c>
      <c r="B22" s="105" t="s">
        <v>145</v>
      </c>
      <c r="C22" s="106">
        <f>HYPERLINK("http://atberg.aha.ru/dnv/npk2027-1-14.jpg")</f>
        <v/>
      </c>
      <c r="D22" s="107"/>
      <c r="E22" s="105" t="s">
        <v>146</v>
      </c>
      <c r="F22" s="108" t="s">
        <v>147</v>
      </c>
      <c r="G22" s="105" t="s">
        <v>78</v>
      </c>
      <c r="H22" s="109"/>
      <c r="I22" s="110"/>
      <c r="J22" s="111" t="s">
        <v>94</v>
      </c>
      <c r="K22" s="111" t="s">
        <v>98</v>
      </c>
      <c r="L22" s="111" t="s">
        <v>929</v>
      </c>
      <c r="M22" s="105" t="s">
        <v>99</v>
      </c>
      <c r="N22" s="26" t="s">
        <v>100</v>
      </c>
      <c r="O22" s="105"/>
      <c r="P22" s="27" t="s">
        <v>101</v>
      </c>
      <c r="Q22" s="27" t="s">
        <v>102</v>
      </c>
      <c r="R22" s="105">
        <v>149.86</v>
      </c>
      <c r="S22" s="0" t="s">
        <v>145</v>
      </c>
      <c r="T22" s="0" t="s">
        <v>914</v>
      </c>
    </row>
    <row r="23" spans="1:20" ht="67.5" customHeight="1" x14ac:dyDescent="0.2">
      <c r="A23" s="105" t="s">
        <v>148</v>
      </c>
      <c r="B23" s="105" t="s">
        <v>149</v>
      </c>
      <c r="C23" s="106">
        <f>HYPERLINK("http://atberg.aha.ru/dnv/npk2027-1-15.jpg")</f>
        <v/>
      </c>
      <c r="D23" s="107"/>
      <c r="E23" s="105" t="s">
        <v>150</v>
      </c>
      <c r="F23" s="108" t="s">
        <v>151</v>
      </c>
      <c r="G23" s="105" t="s">
        <v>78</v>
      </c>
      <c r="H23" s="109"/>
      <c r="I23" s="110"/>
      <c r="J23" s="111" t="s">
        <v>94</v>
      </c>
      <c r="K23" s="111" t="s">
        <v>98</v>
      </c>
      <c r="L23" s="111" t="s">
        <v>929</v>
      </c>
      <c r="M23" s="105" t="s">
        <v>99</v>
      </c>
      <c r="N23" s="26" t="s">
        <v>100</v>
      </c>
      <c r="O23" s="105"/>
      <c r="P23" s="27" t="s">
        <v>101</v>
      </c>
      <c r="Q23" s="27" t="s">
        <v>102</v>
      </c>
      <c r="R23" s="105">
        <v>149.86</v>
      </c>
      <c r="S23" s="0" t="s">
        <v>149</v>
      </c>
      <c r="T23" s="0" t="s">
        <v>914</v>
      </c>
    </row>
    <row r="24" spans="1:20" ht="67.5" customHeight="1" x14ac:dyDescent="0.2">
      <c r="A24" s="105" t="s">
        <v>152</v>
      </c>
      <c r="B24" s="105" t="s">
        <v>153</v>
      </c>
      <c r="C24" s="106">
        <f>HYPERLINK("http://atberg.aha.ru/dnv/npk2027-1-16.jpg")</f>
        <v/>
      </c>
      <c r="D24" s="107"/>
      <c r="E24" s="105" t="s">
        <v>154</v>
      </c>
      <c r="F24" s="108" t="s">
        <v>155</v>
      </c>
      <c r="G24" s="105" t="s">
        <v>78</v>
      </c>
      <c r="H24" s="109"/>
      <c r="I24" s="110"/>
      <c r="J24" s="111" t="s">
        <v>94</v>
      </c>
      <c r="K24" s="111" t="s">
        <v>98</v>
      </c>
      <c r="L24" s="111" t="s">
        <v>929</v>
      </c>
      <c r="M24" s="105" t="s">
        <v>99</v>
      </c>
      <c r="N24" s="26" t="s">
        <v>100</v>
      </c>
      <c r="O24" s="105"/>
      <c r="P24" s="27" t="s">
        <v>101</v>
      </c>
      <c r="Q24" s="27" t="s">
        <v>102</v>
      </c>
      <c r="R24" s="105">
        <v>149.86</v>
      </c>
      <c r="S24" s="0" t="s">
        <v>153</v>
      </c>
      <c r="T24" s="0" t="s">
        <v>914</v>
      </c>
    </row>
    <row r="25" spans="1:20" ht="67.5" customHeight="1" x14ac:dyDescent="0.2">
      <c r="A25" s="105" t="s">
        <v>156</v>
      </c>
      <c r="B25" s="105" t="s">
        <v>157</v>
      </c>
      <c r="C25" s="106">
        <f>HYPERLINK("http://atberg.aha.ru/dnv/npk2027-1-17.jpg")</f>
        <v/>
      </c>
      <c r="D25" s="107"/>
      <c r="E25" s="105" t="s">
        <v>158</v>
      </c>
      <c r="F25" s="108" t="s">
        <v>159</v>
      </c>
      <c r="G25" s="105" t="s">
        <v>78</v>
      </c>
      <c r="H25" s="109"/>
      <c r="I25" s="110"/>
      <c r="J25" s="111" t="s">
        <v>94</v>
      </c>
      <c r="K25" s="111" t="s">
        <v>98</v>
      </c>
      <c r="L25" s="111" t="s">
        <v>929</v>
      </c>
      <c r="M25" s="105" t="s">
        <v>99</v>
      </c>
      <c r="N25" s="26" t="s">
        <v>100</v>
      </c>
      <c r="O25" s="105"/>
      <c r="P25" s="27" t="s">
        <v>101</v>
      </c>
      <c r="Q25" s="27" t="s">
        <v>102</v>
      </c>
      <c r="R25" s="105">
        <v>149.86</v>
      </c>
      <c r="S25" s="0" t="s">
        <v>157</v>
      </c>
      <c r="T25" s="0" t="s">
        <v>914</v>
      </c>
    </row>
    <row r="26" spans="1:20" ht="67.5" customHeight="1" x14ac:dyDescent="0.2">
      <c r="A26" s="105" t="s">
        <v>160</v>
      </c>
      <c r="B26" s="105" t="s">
        <v>161</v>
      </c>
      <c r="C26" s="106">
        <f>HYPERLINK("http://atberg.aha.ru/dnv/npk2027-1-18.jpg")</f>
        <v/>
      </c>
      <c r="D26" s="107"/>
      <c r="E26" s="105" t="s">
        <v>162</v>
      </c>
      <c r="F26" s="108" t="s">
        <v>163</v>
      </c>
      <c r="G26" s="105" t="s">
        <v>78</v>
      </c>
      <c r="H26" s="109"/>
      <c r="I26" s="110"/>
      <c r="J26" s="111" t="s">
        <v>94</v>
      </c>
      <c r="K26" s="111" t="s">
        <v>98</v>
      </c>
      <c r="L26" s="111" t="s">
        <v>929</v>
      </c>
      <c r="M26" s="105" t="s">
        <v>99</v>
      </c>
      <c r="N26" s="26" t="s">
        <v>100</v>
      </c>
      <c r="O26" s="105"/>
      <c r="P26" s="27" t="s">
        <v>101</v>
      </c>
      <c r="Q26" s="27" t="s">
        <v>102</v>
      </c>
      <c r="R26" s="105">
        <v>149.86</v>
      </c>
      <c r="S26" s="0" t="s">
        <v>161</v>
      </c>
      <c r="T26" s="0" t="s">
        <v>914</v>
      </c>
    </row>
    <row r="27" spans="1:20" ht="67.5" customHeight="1" x14ac:dyDescent="0.2">
      <c r="A27" s="105" t="s">
        <v>164</v>
      </c>
      <c r="B27" s="105" t="s">
        <v>165</v>
      </c>
      <c r="C27" s="106">
        <f>HYPERLINK("http://atberg.aha.ru/dnv/npk2027-1-19.jpg")</f>
        <v/>
      </c>
      <c r="D27" s="107"/>
      <c r="E27" s="105" t="s">
        <v>166</v>
      </c>
      <c r="F27" s="108" t="s">
        <v>167</v>
      </c>
      <c r="G27" s="105" t="s">
        <v>78</v>
      </c>
      <c r="H27" s="109"/>
      <c r="I27" s="110"/>
      <c r="J27" s="111" t="s">
        <v>94</v>
      </c>
      <c r="K27" s="111" t="s">
        <v>98</v>
      </c>
      <c r="L27" s="111" t="s">
        <v>929</v>
      </c>
      <c r="M27" s="105" t="s">
        <v>99</v>
      </c>
      <c r="N27" s="26" t="s">
        <v>100</v>
      </c>
      <c r="O27" s="105"/>
      <c r="P27" s="27" t="s">
        <v>101</v>
      </c>
      <c r="Q27" s="27" t="s">
        <v>102</v>
      </c>
      <c r="R27" s="105">
        <v>149.86</v>
      </c>
      <c r="S27" s="0" t="s">
        <v>165</v>
      </c>
      <c r="T27" s="0" t="s">
        <v>914</v>
      </c>
    </row>
    <row r="28" spans="1:20" ht="67.5" customHeight="1" x14ac:dyDescent="0.2">
      <c r="A28" s="105" t="s">
        <v>168</v>
      </c>
      <c r="B28" s="105" t="s">
        <v>169</v>
      </c>
      <c r="C28" s="106">
        <f>HYPERLINK("http://atberg.aha.ru/dnv/npk2027-1-20.jpg")</f>
        <v/>
      </c>
      <c r="D28" s="107"/>
      <c r="E28" s="105" t="s">
        <v>170</v>
      </c>
      <c r="F28" s="108" t="s">
        <v>171</v>
      </c>
      <c r="G28" s="105" t="s">
        <v>78</v>
      </c>
      <c r="H28" s="109"/>
      <c r="I28" s="110"/>
      <c r="J28" s="111" t="s">
        <v>94</v>
      </c>
      <c r="K28" s="111" t="s">
        <v>98</v>
      </c>
      <c r="L28" s="111" t="s">
        <v>929</v>
      </c>
      <c r="M28" s="105" t="s">
        <v>99</v>
      </c>
      <c r="N28" s="26" t="s">
        <v>100</v>
      </c>
      <c r="O28" s="105"/>
      <c r="P28" s="27" t="s">
        <v>101</v>
      </c>
      <c r="Q28" s="27" t="s">
        <v>102</v>
      </c>
      <c r="R28" s="105">
        <v>149.86</v>
      </c>
      <c r="S28" s="0" t="s">
        <v>169</v>
      </c>
      <c r="T28" s="0" t="s">
        <v>914</v>
      </c>
    </row>
    <row r="29" spans="1:20" ht="67.5" customHeight="1" x14ac:dyDescent="0.2">
      <c r="A29" s="105" t="s">
        <v>172</v>
      </c>
      <c r="B29" s="105" t="s">
        <v>173</v>
      </c>
      <c r="C29" s="106">
        <f>HYPERLINK("http://atberg.aha.ru/dnv/npk2027-1-21.jpg")</f>
        <v/>
      </c>
      <c r="D29" s="107"/>
      <c r="E29" s="105" t="s">
        <v>174</v>
      </c>
      <c r="F29" s="108" t="s">
        <v>175</v>
      </c>
      <c r="G29" s="105" t="s">
        <v>78</v>
      </c>
      <c r="H29" s="109"/>
      <c r="I29" s="110"/>
      <c r="J29" s="111" t="s">
        <v>94</v>
      </c>
      <c r="K29" s="111" t="s">
        <v>98</v>
      </c>
      <c r="L29" s="111" t="s">
        <v>929</v>
      </c>
      <c r="M29" s="105" t="s">
        <v>99</v>
      </c>
      <c r="N29" s="26" t="s">
        <v>100</v>
      </c>
      <c r="O29" s="105"/>
      <c r="P29" s="27" t="s">
        <v>101</v>
      </c>
      <c r="Q29" s="27" t="s">
        <v>102</v>
      </c>
      <c r="R29" s="105">
        <v>149.86</v>
      </c>
      <c r="S29" s="0" t="s">
        <v>173</v>
      </c>
      <c r="T29" s="0" t="s">
        <v>914</v>
      </c>
    </row>
    <row r="30" spans="1:20" ht="67.5" customHeight="1" x14ac:dyDescent="0.2">
      <c r="A30" s="105" t="s">
        <v>176</v>
      </c>
      <c r="B30" s="105" t="s">
        <v>177</v>
      </c>
      <c r="C30" s="106">
        <f>HYPERLINK("http://atberg.aha.ru/dnv/npk2027-1-22.jpg")</f>
        <v/>
      </c>
      <c r="D30" s="107"/>
      <c r="E30" s="105" t="s">
        <v>178</v>
      </c>
      <c r="F30" s="108" t="s">
        <v>179</v>
      </c>
      <c r="G30" s="105" t="s">
        <v>78</v>
      </c>
      <c r="H30" s="109"/>
      <c r="I30" s="110"/>
      <c r="J30" s="111" t="s">
        <v>94</v>
      </c>
      <c r="K30" s="111" t="s">
        <v>98</v>
      </c>
      <c r="L30" s="111" t="s">
        <v>929</v>
      </c>
      <c r="M30" s="105" t="s">
        <v>99</v>
      </c>
      <c r="N30" s="26" t="s">
        <v>100</v>
      </c>
      <c r="O30" s="105"/>
      <c r="P30" s="27" t="s">
        <v>101</v>
      </c>
      <c r="Q30" s="27" t="s">
        <v>102</v>
      </c>
      <c r="R30" s="105">
        <v>149.86</v>
      </c>
      <c r="S30" s="0" t="s">
        <v>177</v>
      </c>
      <c r="T30" s="0" t="s">
        <v>914</v>
      </c>
    </row>
    <row r="31" spans="1:20" ht="67.5" customHeight="1" x14ac:dyDescent="0.2">
      <c r="A31" s="105" t="s">
        <v>180</v>
      </c>
      <c r="B31" s="105" t="s">
        <v>181</v>
      </c>
      <c r="C31" s="106">
        <f>HYPERLINK("http://atberg.aha.ru/dnv/npk2027-1-23.jpg")</f>
        <v/>
      </c>
      <c r="D31" s="107"/>
      <c r="E31" s="105" t="s">
        <v>182</v>
      </c>
      <c r="F31" s="108" t="s">
        <v>89</v>
      </c>
      <c r="G31" s="105" t="s">
        <v>78</v>
      </c>
      <c r="H31" s="109"/>
      <c r="I31" s="110"/>
      <c r="J31" s="111" t="s">
        <v>94</v>
      </c>
      <c r="K31" s="111" t="s">
        <v>98</v>
      </c>
      <c r="L31" s="111" t="s">
        <v>929</v>
      </c>
      <c r="M31" s="105" t="s">
        <v>99</v>
      </c>
      <c r="N31" s="26" t="s">
        <v>100</v>
      </c>
      <c r="O31" s="105"/>
      <c r="P31" s="27" t="s">
        <v>101</v>
      </c>
      <c r="Q31" s="27" t="s">
        <v>102</v>
      </c>
      <c r="R31" s="105">
        <v>149.86</v>
      </c>
      <c r="S31" s="0" t="s">
        <v>181</v>
      </c>
      <c r="T31" s="0" t="s">
        <v>914</v>
      </c>
    </row>
    <row r="32" spans="1:20" ht="67.5" customHeight="1" x14ac:dyDescent="0.2">
      <c r="A32" s="105" t="s">
        <v>183</v>
      </c>
      <c r="B32" s="105" t="s">
        <v>184</v>
      </c>
      <c r="C32" s="106">
        <f>HYPERLINK("http://atberg.aha.ru/dnv/npk2027-1-24.jpg")</f>
        <v/>
      </c>
      <c r="D32" s="107"/>
      <c r="E32" s="105" t="s">
        <v>185</v>
      </c>
      <c r="F32" s="108" t="s">
        <v>186</v>
      </c>
      <c r="G32" s="105" t="s">
        <v>78</v>
      </c>
      <c r="H32" s="109"/>
      <c r="I32" s="110"/>
      <c r="J32" s="111" t="s">
        <v>94</v>
      </c>
      <c r="K32" s="111" t="s">
        <v>98</v>
      </c>
      <c r="L32" s="111" t="s">
        <v>929</v>
      </c>
      <c r="M32" s="105" t="s">
        <v>99</v>
      </c>
      <c r="N32" s="26" t="s">
        <v>100</v>
      </c>
      <c r="O32" s="105"/>
      <c r="P32" s="27" t="s">
        <v>101</v>
      </c>
      <c r="Q32" s="27" t="s">
        <v>102</v>
      </c>
      <c r="R32" s="105">
        <v>149.86</v>
      </c>
      <c r="S32" s="0" t="s">
        <v>184</v>
      </c>
      <c r="T32" s="0" t="s">
        <v>914</v>
      </c>
    </row>
    <row r="33" spans="1:20" ht="67.5" customHeight="1" x14ac:dyDescent="0.2">
      <c r="A33" s="105" t="s">
        <v>187</v>
      </c>
      <c r="B33" s="105" t="s">
        <v>188</v>
      </c>
      <c r="C33" s="106">
        <f>HYPERLINK("http://atberg.aha.ru/dnv/npk2027-1-25.jpg")</f>
        <v/>
      </c>
      <c r="D33" s="107"/>
      <c r="E33" s="105" t="s">
        <v>189</v>
      </c>
      <c r="F33" s="108" t="s">
        <v>190</v>
      </c>
      <c r="G33" s="105" t="s">
        <v>78</v>
      </c>
      <c r="H33" s="109"/>
      <c r="I33" s="110"/>
      <c r="J33" s="111" t="s">
        <v>94</v>
      </c>
      <c r="K33" s="111" t="s">
        <v>98</v>
      </c>
      <c r="L33" s="111" t="s">
        <v>929</v>
      </c>
      <c r="M33" s="105" t="s">
        <v>99</v>
      </c>
      <c r="N33" s="26" t="s">
        <v>100</v>
      </c>
      <c r="O33" s="105"/>
      <c r="P33" s="27" t="s">
        <v>101</v>
      </c>
      <c r="Q33" s="27" t="s">
        <v>102</v>
      </c>
      <c r="R33" s="105">
        <v>149.86</v>
      </c>
      <c r="S33" s="0" t="s">
        <v>188</v>
      </c>
      <c r="T33" s="0" t="s">
        <v>914</v>
      </c>
    </row>
    <row r="34" spans="1:20" ht="67.5" customHeight="1" x14ac:dyDescent="0.2">
      <c r="A34" s="105" t="s">
        <v>191</v>
      </c>
      <c r="B34" s="105" t="s">
        <v>192</v>
      </c>
      <c r="C34" s="106">
        <f>HYPERLINK("http://atberg.aha.ru/dnv/npk2027-1-26.jpg")</f>
        <v/>
      </c>
      <c r="D34" s="107"/>
      <c r="E34" s="105" t="s">
        <v>193</v>
      </c>
      <c r="F34" s="108" t="s">
        <v>194</v>
      </c>
      <c r="G34" s="105" t="s">
        <v>78</v>
      </c>
      <c r="H34" s="109"/>
      <c r="I34" s="110"/>
      <c r="J34" s="111" t="s">
        <v>94</v>
      </c>
      <c r="K34" s="111" t="s">
        <v>98</v>
      </c>
      <c r="L34" s="111" t="s">
        <v>929</v>
      </c>
      <c r="M34" s="105" t="s">
        <v>99</v>
      </c>
      <c r="N34" s="26" t="s">
        <v>100</v>
      </c>
      <c r="O34" s="105"/>
      <c r="P34" s="27" t="s">
        <v>101</v>
      </c>
      <c r="Q34" s="27" t="s">
        <v>102</v>
      </c>
      <c r="R34" s="105">
        <v>149.86</v>
      </c>
      <c r="S34" s="0" t="s">
        <v>192</v>
      </c>
      <c r="T34" s="0" t="s">
        <v>914</v>
      </c>
    </row>
    <row r="35" spans="1:20" ht="67.5" customHeight="1" x14ac:dyDescent="0.2">
      <c r="A35" s="105" t="s">
        <v>195</v>
      </c>
      <c r="B35" s="105" t="s">
        <v>196</v>
      </c>
      <c r="C35" s="106">
        <f>HYPERLINK("http://atberg.aha.ru/dnv/npk2027-1-27.jpg")</f>
        <v/>
      </c>
      <c r="D35" s="107"/>
      <c r="E35" s="105" t="s">
        <v>197</v>
      </c>
      <c r="F35" s="108" t="s">
        <v>198</v>
      </c>
      <c r="G35" s="105" t="s">
        <v>78</v>
      </c>
      <c r="H35" s="109"/>
      <c r="I35" s="110"/>
      <c r="J35" s="111" t="s">
        <v>94</v>
      </c>
      <c r="K35" s="111" t="s">
        <v>98</v>
      </c>
      <c r="L35" s="111" t="s">
        <v>929</v>
      </c>
      <c r="M35" s="105" t="s">
        <v>99</v>
      </c>
      <c r="N35" s="26" t="s">
        <v>100</v>
      </c>
      <c r="O35" s="105"/>
      <c r="P35" s="27" t="s">
        <v>101</v>
      </c>
      <c r="Q35" s="27" t="s">
        <v>102</v>
      </c>
      <c r="R35" s="105">
        <v>149.86</v>
      </c>
      <c r="S35" s="0" t="s">
        <v>196</v>
      </c>
      <c r="T35" s="0" t="s">
        <v>914</v>
      </c>
    </row>
    <row r="36" spans="1:20" ht="67.5" customHeight="1" x14ac:dyDescent="0.2">
      <c r="A36" s="105" t="s">
        <v>199</v>
      </c>
      <c r="B36" s="105" t="s">
        <v>200</v>
      </c>
      <c r="C36" s="106">
        <f>HYPERLINK("http://atberg.aha.ru/dnv/npk2027-1-28.jpg")</f>
        <v/>
      </c>
      <c r="D36" s="107"/>
      <c r="E36" s="105" t="s">
        <v>201</v>
      </c>
      <c r="F36" s="108" t="s">
        <v>202</v>
      </c>
      <c r="G36" s="105" t="s">
        <v>78</v>
      </c>
      <c r="H36" s="109"/>
      <c r="I36" s="110"/>
      <c r="J36" s="111" t="s">
        <v>94</v>
      </c>
      <c r="K36" s="111" t="s">
        <v>98</v>
      </c>
      <c r="L36" s="111" t="s">
        <v>929</v>
      </c>
      <c r="M36" s="105" t="s">
        <v>99</v>
      </c>
      <c r="N36" s="26" t="s">
        <v>100</v>
      </c>
      <c r="O36" s="105"/>
      <c r="P36" s="27" t="s">
        <v>101</v>
      </c>
      <c r="Q36" s="27" t="s">
        <v>102</v>
      </c>
      <c r="R36" s="105">
        <v>149.86</v>
      </c>
      <c r="S36" s="0" t="s">
        <v>200</v>
      </c>
      <c r="T36" s="0" t="s">
        <v>914</v>
      </c>
    </row>
    <row r="37" spans="1:20" ht="67.5" customHeight="1" x14ac:dyDescent="0.2">
      <c r="A37" s="105" t="s">
        <v>203</v>
      </c>
      <c r="B37" s="105" t="s">
        <v>204</v>
      </c>
      <c r="C37" s="106">
        <f>HYPERLINK("http://atberg.aha.ru/dnv/npk2027-1-29.jpg")</f>
        <v/>
      </c>
      <c r="D37" s="107"/>
      <c r="E37" s="105" t="s">
        <v>205</v>
      </c>
      <c r="F37" s="108" t="s">
        <v>206</v>
      </c>
      <c r="G37" s="105" t="s">
        <v>78</v>
      </c>
      <c r="H37" s="109"/>
      <c r="I37" s="110"/>
      <c r="J37" s="111" t="s">
        <v>94</v>
      </c>
      <c r="K37" s="111" t="s">
        <v>98</v>
      </c>
      <c r="L37" s="111" t="s">
        <v>929</v>
      </c>
      <c r="M37" s="105" t="s">
        <v>99</v>
      </c>
      <c r="N37" s="26" t="s">
        <v>100</v>
      </c>
      <c r="O37" s="105"/>
      <c r="P37" s="27" t="s">
        <v>101</v>
      </c>
      <c r="Q37" s="27" t="s">
        <v>102</v>
      </c>
      <c r="R37" s="105">
        <v>149.86</v>
      </c>
      <c r="S37" s="0" t="s">
        <v>204</v>
      </c>
      <c r="T37" s="0" t="s">
        <v>914</v>
      </c>
    </row>
    <row r="38" spans="1:20" ht="67.5" customHeight="1" x14ac:dyDescent="0.2">
      <c r="A38" s="105" t="s">
        <v>207</v>
      </c>
      <c r="B38" s="105" t="s">
        <v>208</v>
      </c>
      <c r="C38" s="106">
        <f>HYPERLINK("http://atberg.aha.ru/dnv/npk2027-1-30.jpg")</f>
        <v/>
      </c>
      <c r="D38" s="107"/>
      <c r="E38" s="105" t="s">
        <v>209</v>
      </c>
      <c r="F38" s="108" t="s">
        <v>210</v>
      </c>
      <c r="G38" s="105" t="s">
        <v>78</v>
      </c>
      <c r="H38" s="109"/>
      <c r="I38" s="110"/>
      <c r="J38" s="111" t="s">
        <v>94</v>
      </c>
      <c r="K38" s="111" t="s">
        <v>98</v>
      </c>
      <c r="L38" s="111" t="s">
        <v>929</v>
      </c>
      <c r="M38" s="105" t="s">
        <v>99</v>
      </c>
      <c r="N38" s="26" t="s">
        <v>100</v>
      </c>
      <c r="O38" s="105"/>
      <c r="P38" s="27" t="s">
        <v>101</v>
      </c>
      <c r="Q38" s="27" t="s">
        <v>102</v>
      </c>
      <c r="R38" s="105">
        <v>149.86</v>
      </c>
      <c r="S38" s="0" t="s">
        <v>208</v>
      </c>
      <c r="T38" s="0" t="s">
        <v>914</v>
      </c>
    </row>
    <row r="39" spans="1:20" ht="67.5" customHeight="1" x14ac:dyDescent="0.2">
      <c r="A39" s="105" t="s">
        <v>211</v>
      </c>
      <c r="B39" s="105" t="s">
        <v>212</v>
      </c>
      <c r="C39" s="106">
        <f>HYPERLINK("http://atberg.aha.ru/dnv/npk2027-1-31.jpg")</f>
        <v/>
      </c>
      <c r="D39" s="107"/>
      <c r="E39" s="105" t="s">
        <v>213</v>
      </c>
      <c r="F39" s="108" t="s">
        <v>214</v>
      </c>
      <c r="G39" s="105" t="s">
        <v>78</v>
      </c>
      <c r="H39" s="109"/>
      <c r="I39" s="110"/>
      <c r="J39" s="111" t="s">
        <v>94</v>
      </c>
      <c r="K39" s="111" t="s">
        <v>98</v>
      </c>
      <c r="L39" s="111" t="s">
        <v>929</v>
      </c>
      <c r="M39" s="105" t="s">
        <v>99</v>
      </c>
      <c r="N39" s="26" t="s">
        <v>100</v>
      </c>
      <c r="O39" s="105"/>
      <c r="P39" s="27" t="s">
        <v>101</v>
      </c>
      <c r="Q39" s="27" t="s">
        <v>102</v>
      </c>
      <c r="R39" s="105">
        <v>149.86</v>
      </c>
      <c r="S39" s="0" t="s">
        <v>212</v>
      </c>
      <c r="T39" s="0" t="s">
        <v>914</v>
      </c>
    </row>
    <row r="40" spans="1:20" ht="67.5" customHeight="1" x14ac:dyDescent="0.2">
      <c r="A40" s="105" t="s">
        <v>215</v>
      </c>
      <c r="B40" s="105" t="s">
        <v>216</v>
      </c>
      <c r="C40" s="106">
        <f>HYPERLINK("http://atberg.aha.ru/dnv/npk2027-1-32.jpg")</f>
        <v/>
      </c>
      <c r="D40" s="107"/>
      <c r="E40" s="105" t="s">
        <v>217</v>
      </c>
      <c r="F40" s="108" t="s">
        <v>218</v>
      </c>
      <c r="G40" s="105" t="s">
        <v>78</v>
      </c>
      <c r="H40" s="109"/>
      <c r="I40" s="110"/>
      <c r="J40" s="111" t="s">
        <v>94</v>
      </c>
      <c r="K40" s="111" t="s">
        <v>98</v>
      </c>
      <c r="L40" s="111" t="s">
        <v>929</v>
      </c>
      <c r="M40" s="105" t="s">
        <v>99</v>
      </c>
      <c r="N40" s="26" t="s">
        <v>100</v>
      </c>
      <c r="O40" s="105"/>
      <c r="P40" s="27" t="s">
        <v>101</v>
      </c>
      <c r="Q40" s="27" t="s">
        <v>102</v>
      </c>
      <c r="R40" s="105">
        <v>149.86</v>
      </c>
      <c r="S40" s="0" t="s">
        <v>216</v>
      </c>
      <c r="T40" s="0" t="s">
        <v>914</v>
      </c>
    </row>
    <row r="41" spans="1:20" ht="67.5" customHeight="1" x14ac:dyDescent="0.2">
      <c r="A41" s="105" t="s">
        <v>219</v>
      </c>
      <c r="B41" s="105" t="s">
        <v>220</v>
      </c>
      <c r="C41" s="106">
        <f>HYPERLINK("http://atberg.aha.ru/dnv/npk2027-1-33.jpg")</f>
        <v/>
      </c>
      <c r="D41" s="107"/>
      <c r="E41" s="105" t="s">
        <v>221</v>
      </c>
      <c r="F41" s="108" t="s">
        <v>222</v>
      </c>
      <c r="G41" s="105" t="s">
        <v>78</v>
      </c>
      <c r="H41" s="109"/>
      <c r="I41" s="110"/>
      <c r="J41" s="111" t="s">
        <v>94</v>
      </c>
      <c r="K41" s="111" t="s">
        <v>98</v>
      </c>
      <c r="L41" s="111" t="s">
        <v>929</v>
      </c>
      <c r="M41" s="105" t="s">
        <v>99</v>
      </c>
      <c r="N41" s="26" t="s">
        <v>100</v>
      </c>
      <c r="O41" s="105"/>
      <c r="P41" s="27" t="s">
        <v>101</v>
      </c>
      <c r="Q41" s="27" t="s">
        <v>102</v>
      </c>
      <c r="R41" s="105">
        <v>149.86</v>
      </c>
      <c r="S41" s="0" t="s">
        <v>220</v>
      </c>
      <c r="T41" s="0" t="s">
        <v>914</v>
      </c>
    </row>
    <row r="42" spans="1:20" ht="67.5" customHeight="1" x14ac:dyDescent="0.2">
      <c r="A42" s="105" t="s">
        <v>223</v>
      </c>
      <c r="B42" s="105" t="s">
        <v>224</v>
      </c>
      <c r="C42" s="106">
        <f>HYPERLINK("http://atberg.aha.ru/dnv/npk2027-1-35.jpg")</f>
        <v/>
      </c>
      <c r="D42" s="107"/>
      <c r="E42" s="105" t="s">
        <v>225</v>
      </c>
      <c r="F42" s="108" t="s">
        <v>226</v>
      </c>
      <c r="G42" s="105" t="s">
        <v>78</v>
      </c>
      <c r="H42" s="109"/>
      <c r="I42" s="110"/>
      <c r="J42" s="111" t="s">
        <v>94</v>
      </c>
      <c r="K42" s="111" t="s">
        <v>98</v>
      </c>
      <c r="L42" s="111" t="s">
        <v>929</v>
      </c>
      <c r="M42" s="105" t="s">
        <v>99</v>
      </c>
      <c r="N42" s="26" t="s">
        <v>100</v>
      </c>
      <c r="O42" s="105"/>
      <c r="P42" s="27" t="s">
        <v>101</v>
      </c>
      <c r="Q42" s="27" t="s">
        <v>102</v>
      </c>
      <c r="R42" s="105">
        <v>149.86</v>
      </c>
      <c r="S42" s="0" t="s">
        <v>224</v>
      </c>
      <c r="T42" s="0" t="s">
        <v>914</v>
      </c>
    </row>
    <row r="43" spans="1:20" ht="67.5" customHeight="1" x14ac:dyDescent="0.2">
      <c r="A43" s="105" t="s">
        <v>227</v>
      </c>
      <c r="B43" s="105" t="s">
        <v>228</v>
      </c>
      <c r="C43" s="106">
        <f>HYPERLINK("http://atberg.aha.ru/dnv/npk2027-1-36.jpg")</f>
        <v/>
      </c>
      <c r="D43" s="107"/>
      <c r="E43" s="105" t="s">
        <v>229</v>
      </c>
      <c r="F43" s="108" t="s">
        <v>230</v>
      </c>
      <c r="G43" s="105" t="s">
        <v>78</v>
      </c>
      <c r="H43" s="109"/>
      <c r="I43" s="110"/>
      <c r="J43" s="111" t="s">
        <v>94</v>
      </c>
      <c r="K43" s="111" t="s">
        <v>98</v>
      </c>
      <c r="L43" s="111" t="s">
        <v>929</v>
      </c>
      <c r="M43" s="105" t="s">
        <v>99</v>
      </c>
      <c r="N43" s="26" t="s">
        <v>100</v>
      </c>
      <c r="O43" s="105"/>
      <c r="P43" s="27" t="s">
        <v>101</v>
      </c>
      <c r="Q43" s="27" t="s">
        <v>102</v>
      </c>
      <c r="R43" s="105">
        <v>149.86</v>
      </c>
      <c r="S43" s="0" t="s">
        <v>228</v>
      </c>
      <c r="T43" s="0" t="s">
        <v>914</v>
      </c>
    </row>
    <row r="44" spans="1:20" ht="67.5" customHeight="1" x14ac:dyDescent="0.2">
      <c r="A44" s="105" t="s">
        <v>231</v>
      </c>
      <c r="B44" s="105" t="s">
        <v>232</v>
      </c>
      <c r="C44" s="106">
        <f>HYPERLINK("http://atberg.aha.ru/dnv/npk2027-1-37.jpg")</f>
        <v/>
      </c>
      <c r="D44" s="107"/>
      <c r="E44" s="105" t="s">
        <v>233</v>
      </c>
      <c r="F44" s="108" t="s">
        <v>234</v>
      </c>
      <c r="G44" s="105" t="s">
        <v>78</v>
      </c>
      <c r="H44" s="109"/>
      <c r="I44" s="110"/>
      <c r="J44" s="111" t="s">
        <v>94</v>
      </c>
      <c r="K44" s="111" t="s">
        <v>98</v>
      </c>
      <c r="L44" s="111" t="s">
        <v>929</v>
      </c>
      <c r="M44" s="105" t="s">
        <v>99</v>
      </c>
      <c r="N44" s="26" t="s">
        <v>100</v>
      </c>
      <c r="O44" s="105"/>
      <c r="P44" s="27" t="s">
        <v>101</v>
      </c>
      <c r="Q44" s="27" t="s">
        <v>102</v>
      </c>
      <c r="R44" s="105">
        <v>149.86</v>
      </c>
      <c r="S44" s="0" t="s">
        <v>232</v>
      </c>
      <c r="T44" s="0" t="s">
        <v>914</v>
      </c>
    </row>
    <row r="45" spans="1:20" ht="67.5" customHeight="1" x14ac:dyDescent="0.2">
      <c r="A45" s="105" t="s">
        <v>235</v>
      </c>
      <c r="B45" s="105" t="s">
        <v>236</v>
      </c>
      <c r="C45" s="106">
        <f>HYPERLINK("http://atberg.aha.ru/dnv/npk2027-1-38.jpg")</f>
        <v/>
      </c>
      <c r="D45" s="107"/>
      <c r="E45" s="105" t="s">
        <v>237</v>
      </c>
      <c r="F45" s="108" t="s">
        <v>238</v>
      </c>
      <c r="G45" s="105" t="s">
        <v>78</v>
      </c>
      <c r="H45" s="109"/>
      <c r="I45" s="110"/>
      <c r="J45" s="111" t="s">
        <v>94</v>
      </c>
      <c r="K45" s="111" t="s">
        <v>98</v>
      </c>
      <c r="L45" s="111" t="s">
        <v>929</v>
      </c>
      <c r="M45" s="105" t="s">
        <v>99</v>
      </c>
      <c r="N45" s="26" t="s">
        <v>100</v>
      </c>
      <c r="O45" s="105"/>
      <c r="P45" s="27" t="s">
        <v>101</v>
      </c>
      <c r="Q45" s="27" t="s">
        <v>102</v>
      </c>
      <c r="R45" s="105">
        <v>149.86</v>
      </c>
      <c r="S45" s="0" t="s">
        <v>236</v>
      </c>
      <c r="T45" s="0" t="s">
        <v>914</v>
      </c>
    </row>
    <row r="46" spans="1:20" ht="67.5" customHeight="1" x14ac:dyDescent="0.2">
      <c r="A46" s="105" t="s">
        <v>239</v>
      </c>
      <c r="B46" s="105" t="s">
        <v>240</v>
      </c>
      <c r="C46" s="106">
        <f>HYPERLINK("http://atberg.aha.ru/dnv/npk2027-1-39.jpg")</f>
        <v/>
      </c>
      <c r="D46" s="107"/>
      <c r="E46" s="105" t="s">
        <v>241</v>
      </c>
      <c r="F46" s="108" t="s">
        <v>242</v>
      </c>
      <c r="G46" s="105" t="s">
        <v>78</v>
      </c>
      <c r="H46" s="109"/>
      <c r="I46" s="110"/>
      <c r="J46" s="111" t="s">
        <v>94</v>
      </c>
      <c r="K46" s="111" t="s">
        <v>98</v>
      </c>
      <c r="L46" s="111" t="s">
        <v>929</v>
      </c>
      <c r="M46" s="105" t="s">
        <v>99</v>
      </c>
      <c r="N46" s="26" t="s">
        <v>100</v>
      </c>
      <c r="O46" s="105"/>
      <c r="P46" s="27" t="s">
        <v>101</v>
      </c>
      <c r="Q46" s="27" t="s">
        <v>102</v>
      </c>
      <c r="R46" s="105">
        <v>149.86</v>
      </c>
      <c r="S46" s="0" t="s">
        <v>240</v>
      </c>
      <c r="T46" s="0" t="s">
        <v>914</v>
      </c>
    </row>
    <row r="47" spans="1:20" ht="67.5" customHeight="1" x14ac:dyDescent="0.2">
      <c r="A47" s="105" t="s">
        <v>243</v>
      </c>
      <c r="B47" s="105" t="s">
        <v>244</v>
      </c>
      <c r="C47" s="106">
        <f>HYPERLINK("http://atberg.aha.ru/dnv/npk2027-1-41.jpg")</f>
        <v/>
      </c>
      <c r="D47" s="107"/>
      <c r="E47" s="105" t="s">
        <v>245</v>
      </c>
      <c r="F47" s="108" t="s">
        <v>246</v>
      </c>
      <c r="G47" s="105" t="s">
        <v>78</v>
      </c>
      <c r="H47" s="109"/>
      <c r="I47" s="110"/>
      <c r="J47" s="111" t="s">
        <v>94</v>
      </c>
      <c r="K47" s="111" t="s">
        <v>98</v>
      </c>
      <c r="L47" s="111" t="s">
        <v>929</v>
      </c>
      <c r="M47" s="105" t="s">
        <v>99</v>
      </c>
      <c r="N47" s="26" t="s">
        <v>100</v>
      </c>
      <c r="O47" s="105"/>
      <c r="P47" s="27" t="s">
        <v>101</v>
      </c>
      <c r="Q47" s="27" t="s">
        <v>102</v>
      </c>
      <c r="R47" s="105">
        <v>149.86</v>
      </c>
      <c r="S47" s="0" t="s">
        <v>244</v>
      </c>
      <c r="T47" s="0" t="s">
        <v>914</v>
      </c>
    </row>
    <row r="48" spans="1:20" ht="67.5" customHeight="1" x14ac:dyDescent="0.2">
      <c r="A48" s="105" t="s">
        <v>247</v>
      </c>
      <c r="B48" s="105" t="s">
        <v>248</v>
      </c>
      <c r="C48" s="106">
        <f>HYPERLINK("http://atberg.aha.ru/dnv/npk2027-1-42.jpg")</f>
        <v/>
      </c>
      <c r="D48" s="107"/>
      <c r="E48" s="105" t="s">
        <v>249</v>
      </c>
      <c r="F48" s="108" t="s">
        <v>250</v>
      </c>
      <c r="G48" s="105" t="s">
        <v>78</v>
      </c>
      <c r="H48" s="109"/>
      <c r="I48" s="110"/>
      <c r="J48" s="111" t="s">
        <v>94</v>
      </c>
      <c r="K48" s="111" t="s">
        <v>98</v>
      </c>
      <c r="L48" s="111" t="s">
        <v>929</v>
      </c>
      <c r="M48" s="105" t="s">
        <v>99</v>
      </c>
      <c r="N48" s="26" t="s">
        <v>100</v>
      </c>
      <c r="O48" s="105"/>
      <c r="P48" s="27" t="s">
        <v>101</v>
      </c>
      <c r="Q48" s="27" t="s">
        <v>102</v>
      </c>
      <c r="R48" s="105">
        <v>149.86</v>
      </c>
      <c r="S48" s="0" t="s">
        <v>248</v>
      </c>
      <c r="T48" s="0" t="s">
        <v>914</v>
      </c>
    </row>
    <row r="49" spans="1:20" ht="67.5" customHeight="1" x14ac:dyDescent="0.2">
      <c r="A49" s="105" t="s">
        <v>251</v>
      </c>
      <c r="B49" s="105" t="s">
        <v>252</v>
      </c>
      <c r="C49" s="106">
        <f>HYPERLINK("http://atberg.aha.ru/dnv/npk2027-1-44.jpg")</f>
        <v/>
      </c>
      <c r="D49" s="107"/>
      <c r="E49" s="105" t="s">
        <v>253</v>
      </c>
      <c r="F49" s="108" t="s">
        <v>254</v>
      </c>
      <c r="G49" s="105" t="s">
        <v>78</v>
      </c>
      <c r="H49" s="109"/>
      <c r="I49" s="110"/>
      <c r="J49" s="111" t="s">
        <v>94</v>
      </c>
      <c r="K49" s="111" t="s">
        <v>98</v>
      </c>
      <c r="L49" s="111" t="s">
        <v>929</v>
      </c>
      <c r="M49" s="105" t="s">
        <v>99</v>
      </c>
      <c r="N49" s="26" t="s">
        <v>100</v>
      </c>
      <c r="O49" s="105"/>
      <c r="P49" s="27" t="s">
        <v>101</v>
      </c>
      <c r="Q49" s="27" t="s">
        <v>102</v>
      </c>
      <c r="R49" s="105">
        <v>149.86</v>
      </c>
      <c r="S49" s="0" t="s">
        <v>252</v>
      </c>
      <c r="T49" s="0" t="s">
        <v>914</v>
      </c>
    </row>
    <row r="50" spans="1:20" ht="67.5" customHeight="1" x14ac:dyDescent="0.2">
      <c r="A50" s="105" t="s">
        <v>255</v>
      </c>
      <c r="B50" s="105" t="s">
        <v>256</v>
      </c>
      <c r="C50" s="106">
        <f>HYPERLINK("http://atberg.aha.ru/dnv/npk2027-1-45.jpg")</f>
        <v/>
      </c>
      <c r="D50" s="107"/>
      <c r="E50" s="105" t="s">
        <v>257</v>
      </c>
      <c r="F50" s="108" t="s">
        <v>258</v>
      </c>
      <c r="G50" s="105" t="s">
        <v>78</v>
      </c>
      <c r="H50" s="109"/>
      <c r="I50" s="110"/>
      <c r="J50" s="111" t="s">
        <v>94</v>
      </c>
      <c r="K50" s="111" t="s">
        <v>98</v>
      </c>
      <c r="L50" s="111" t="s">
        <v>929</v>
      </c>
      <c r="M50" s="105" t="s">
        <v>99</v>
      </c>
      <c r="N50" s="26" t="s">
        <v>100</v>
      </c>
      <c r="O50" s="105"/>
      <c r="P50" s="27" t="s">
        <v>101</v>
      </c>
      <c r="Q50" s="27" t="s">
        <v>102</v>
      </c>
      <c r="R50" s="105">
        <v>149.86</v>
      </c>
      <c r="S50" s="0" t="s">
        <v>256</v>
      </c>
      <c r="T50" s="0" t="s">
        <v>914</v>
      </c>
    </row>
    <row r="51" spans="1:20" ht="67.5" customHeight="1" x14ac:dyDescent="0.2">
      <c r="A51" s="105" t="s">
        <v>259</v>
      </c>
      <c r="B51" s="105" t="s">
        <v>260</v>
      </c>
      <c r="C51" s="106">
        <f>HYPERLINK("http://atberg.aha.ru/dnv/npk2027-1-46.jpg")</f>
        <v/>
      </c>
      <c r="D51" s="107"/>
      <c r="E51" s="105" t="s">
        <v>261</v>
      </c>
      <c r="F51" s="108" t="s">
        <v>262</v>
      </c>
      <c r="G51" s="105" t="s">
        <v>78</v>
      </c>
      <c r="H51" s="109"/>
      <c r="I51" s="110"/>
      <c r="J51" s="111" t="s">
        <v>94</v>
      </c>
      <c r="K51" s="111" t="s">
        <v>98</v>
      </c>
      <c r="L51" s="111" t="s">
        <v>929</v>
      </c>
      <c r="M51" s="105" t="s">
        <v>99</v>
      </c>
      <c r="N51" s="26" t="s">
        <v>100</v>
      </c>
      <c r="O51" s="105"/>
      <c r="P51" s="27" t="s">
        <v>101</v>
      </c>
      <c r="Q51" s="27" t="s">
        <v>102</v>
      </c>
      <c r="R51" s="105">
        <v>149.86</v>
      </c>
      <c r="S51" s="0" t="s">
        <v>260</v>
      </c>
      <c r="T51" s="0" t="s">
        <v>914</v>
      </c>
    </row>
    <row r="52" spans="1:20" ht="67.5" customHeight="1" x14ac:dyDescent="0.2">
      <c r="A52" s="105" t="s">
        <v>263</v>
      </c>
      <c r="B52" s="105" t="s">
        <v>264</v>
      </c>
      <c r="C52" s="106">
        <f>HYPERLINK("http://atberg.aha.ru/dnv/npk2027-1-47.jpg")</f>
        <v/>
      </c>
      <c r="D52" s="107"/>
      <c r="E52" s="105" t="s">
        <v>265</v>
      </c>
      <c r="F52" s="108" t="s">
        <v>266</v>
      </c>
      <c r="G52" s="105" t="s">
        <v>78</v>
      </c>
      <c r="H52" s="109"/>
      <c r="I52" s="110"/>
      <c r="J52" s="111" t="s">
        <v>94</v>
      </c>
      <c r="K52" s="111" t="s">
        <v>98</v>
      </c>
      <c r="L52" s="111" t="s">
        <v>929</v>
      </c>
      <c r="M52" s="105" t="s">
        <v>99</v>
      </c>
      <c r="N52" s="26" t="s">
        <v>100</v>
      </c>
      <c r="O52" s="105"/>
      <c r="P52" s="27" t="s">
        <v>101</v>
      </c>
      <c r="Q52" s="27" t="s">
        <v>102</v>
      </c>
      <c r="R52" s="105">
        <v>149.86</v>
      </c>
      <c r="S52" s="0" t="s">
        <v>264</v>
      </c>
      <c r="T52" s="0" t="s">
        <v>914</v>
      </c>
    </row>
    <row r="53" spans="1:20" ht="67.5" customHeight="1" x14ac:dyDescent="0.2">
      <c r="A53" s="105" t="s">
        <v>267</v>
      </c>
      <c r="B53" s="105" t="s">
        <v>268</v>
      </c>
      <c r="C53" s="106">
        <f>HYPERLINK("http://atberg.aha.ru/dnv/npk2027-1-43.jpg")</f>
        <v/>
      </c>
      <c r="D53" s="107"/>
      <c r="E53" s="105" t="s">
        <v>269</v>
      </c>
      <c r="F53" s="108" t="s">
        <v>270</v>
      </c>
      <c r="G53" s="105" t="s">
        <v>78</v>
      </c>
      <c r="H53" s="109"/>
      <c r="I53" s="110"/>
      <c r="J53" s="111" t="s">
        <v>94</v>
      </c>
      <c r="K53" s="111" t="s">
        <v>98</v>
      </c>
      <c r="L53" s="111" t="s">
        <v>929</v>
      </c>
      <c r="M53" s="105" t="s">
        <v>99</v>
      </c>
      <c r="N53" s="26" t="s">
        <v>100</v>
      </c>
      <c r="O53" s="105"/>
      <c r="P53" s="27" t="s">
        <v>101</v>
      </c>
      <c r="Q53" s="27" t="s">
        <v>102</v>
      </c>
      <c r="R53" s="105">
        <v>149.86</v>
      </c>
      <c r="S53" s="0" t="s">
        <v>268</v>
      </c>
      <c r="T53" s="0" t="s">
        <v>914</v>
      </c>
    </row>
    <row r="54" spans="1:20" ht="67.5" customHeight="1" x14ac:dyDescent="0.2">
      <c r="A54" s="105" t="s">
        <v>271</v>
      </c>
      <c r="B54" s="105" t="s">
        <v>272</v>
      </c>
      <c r="C54" s="106">
        <f>HYPERLINK("http://atberg.aha.ru/dnv/npk2027-1-48.jpg")</f>
        <v/>
      </c>
      <c r="D54" s="107"/>
      <c r="E54" s="105" t="s">
        <v>273</v>
      </c>
      <c r="F54" s="108" t="s">
        <v>274</v>
      </c>
      <c r="G54" s="105" t="s">
        <v>78</v>
      </c>
      <c r="H54" s="109"/>
      <c r="I54" s="110"/>
      <c r="J54" s="111" t="s">
        <v>94</v>
      </c>
      <c r="K54" s="111" t="s">
        <v>98</v>
      </c>
      <c r="L54" s="111" t="s">
        <v>929</v>
      </c>
      <c r="M54" s="105" t="s">
        <v>99</v>
      </c>
      <c r="N54" s="26" t="s">
        <v>100</v>
      </c>
      <c r="O54" s="105"/>
      <c r="P54" s="27" t="s">
        <v>101</v>
      </c>
      <c r="Q54" s="27" t="s">
        <v>102</v>
      </c>
      <c r="R54" s="105">
        <v>149.86</v>
      </c>
      <c r="S54" s="0" t="s">
        <v>272</v>
      </c>
      <c r="T54" s="0" t="s">
        <v>914</v>
      </c>
    </row>
    <row r="55" spans="1:20" ht="67.5" customHeight="1" x14ac:dyDescent="0.2">
      <c r="A55" s="105" t="s">
        <v>275</v>
      </c>
      <c r="B55" s="105" t="s">
        <v>276</v>
      </c>
      <c r="C55" s="106">
        <f>HYPERLINK("http://atberg.aha.ru/dnv/npk2027-1-49.jpg")</f>
        <v/>
      </c>
      <c r="D55" s="107"/>
      <c r="E55" s="105" t="s">
        <v>277</v>
      </c>
      <c r="F55" s="108" t="s">
        <v>278</v>
      </c>
      <c r="G55" s="105" t="s">
        <v>78</v>
      </c>
      <c r="H55" s="109"/>
      <c r="I55" s="110"/>
      <c r="J55" s="111" t="s">
        <v>94</v>
      </c>
      <c r="K55" s="111" t="s">
        <v>98</v>
      </c>
      <c r="L55" s="111" t="s">
        <v>929</v>
      </c>
      <c r="M55" s="105" t="s">
        <v>99</v>
      </c>
      <c r="N55" s="26" t="s">
        <v>100</v>
      </c>
      <c r="O55" s="105"/>
      <c r="P55" s="27" t="s">
        <v>101</v>
      </c>
      <c r="Q55" s="27" t="s">
        <v>102</v>
      </c>
      <c r="R55" s="105">
        <v>149.86</v>
      </c>
      <c r="S55" s="0" t="s">
        <v>276</v>
      </c>
      <c r="T55" s="0" t="s">
        <v>914</v>
      </c>
    </row>
    <row r="56" spans="1:20" ht="67.5" customHeight="1" x14ac:dyDescent="0.2">
      <c r="A56" s="105" t="s">
        <v>279</v>
      </c>
      <c r="B56" s="105" t="s">
        <v>280</v>
      </c>
      <c r="C56" s="106">
        <f>HYPERLINK("http://atberg.aha.ru/dnv/npk2027-1-50.jpg")</f>
        <v/>
      </c>
      <c r="D56" s="107"/>
      <c r="E56" s="105" t="s">
        <v>281</v>
      </c>
      <c r="F56" s="108" t="s">
        <v>282</v>
      </c>
      <c r="G56" s="105" t="s">
        <v>78</v>
      </c>
      <c r="H56" s="109"/>
      <c r="I56" s="110"/>
      <c r="J56" s="111" t="s">
        <v>94</v>
      </c>
      <c r="K56" s="111" t="s">
        <v>98</v>
      </c>
      <c r="L56" s="111" t="s">
        <v>929</v>
      </c>
      <c r="M56" s="105" t="s">
        <v>99</v>
      </c>
      <c r="N56" s="26" t="s">
        <v>100</v>
      </c>
      <c r="O56" s="105"/>
      <c r="P56" s="27" t="s">
        <v>101</v>
      </c>
      <c r="Q56" s="27" t="s">
        <v>102</v>
      </c>
      <c r="R56" s="105">
        <v>149.86</v>
      </c>
      <c r="S56" s="0" t="s">
        <v>280</v>
      </c>
      <c r="T56" s="0" t="s">
        <v>914</v>
      </c>
    </row>
    <row r="57" spans="1:20" ht="67.5" customHeight="1" x14ac:dyDescent="0.2">
      <c r="A57" s="105" t="s">
        <v>283</v>
      </c>
      <c r="B57" s="105" t="s">
        <v>284</v>
      </c>
      <c r="C57" s="106">
        <f>HYPERLINK("http://atberg.aha.ru/dnv/npk2027-1-51.jpg")</f>
        <v/>
      </c>
      <c r="D57" s="107"/>
      <c r="E57" s="105" t="s">
        <v>285</v>
      </c>
      <c r="F57" s="108" t="s">
        <v>286</v>
      </c>
      <c r="G57" s="105" t="s">
        <v>78</v>
      </c>
      <c r="H57" s="109"/>
      <c r="I57" s="110"/>
      <c r="J57" s="111" t="s">
        <v>94</v>
      </c>
      <c r="K57" s="111" t="s">
        <v>98</v>
      </c>
      <c r="L57" s="111" t="s">
        <v>929</v>
      </c>
      <c r="M57" s="105" t="s">
        <v>99</v>
      </c>
      <c r="N57" s="26" t="s">
        <v>100</v>
      </c>
      <c r="O57" s="105"/>
      <c r="P57" s="27" t="s">
        <v>101</v>
      </c>
      <c r="Q57" s="27" t="s">
        <v>102</v>
      </c>
      <c r="R57" s="105">
        <v>149.86</v>
      </c>
      <c r="S57" s="0" t="s">
        <v>284</v>
      </c>
      <c r="T57" s="0" t="s">
        <v>914</v>
      </c>
    </row>
    <row r="58" spans="1:20" ht="67.5" customHeight="1" x14ac:dyDescent="0.2">
      <c r="A58" s="105" t="s">
        <v>287</v>
      </c>
      <c r="B58" s="105" t="s">
        <v>288</v>
      </c>
      <c r="C58" s="106">
        <f>HYPERLINK("http://atberg.aha.ru/dnv/npk2027-1-52.jpg")</f>
        <v/>
      </c>
      <c r="D58" s="107"/>
      <c r="E58" s="105" t="s">
        <v>289</v>
      </c>
      <c r="F58" s="108" t="s">
        <v>290</v>
      </c>
      <c r="G58" s="105" t="s">
        <v>78</v>
      </c>
      <c r="H58" s="109"/>
      <c r="I58" s="110"/>
      <c r="J58" s="111" t="s">
        <v>94</v>
      </c>
      <c r="K58" s="111" t="s">
        <v>98</v>
      </c>
      <c r="L58" s="111" t="s">
        <v>929</v>
      </c>
      <c r="M58" s="105" t="s">
        <v>99</v>
      </c>
      <c r="N58" s="26" t="s">
        <v>100</v>
      </c>
      <c r="O58" s="105"/>
      <c r="P58" s="27" t="s">
        <v>101</v>
      </c>
      <c r="Q58" s="27" t="s">
        <v>102</v>
      </c>
      <c r="R58" s="105">
        <v>149.86</v>
      </c>
      <c r="S58" s="0" t="s">
        <v>288</v>
      </c>
      <c r="T58" s="0" t="s">
        <v>914</v>
      </c>
    </row>
    <row r="59" spans="1:20" ht="67.5" customHeight="1" x14ac:dyDescent="0.2">
      <c r="A59" s="105" t="s">
        <v>291</v>
      </c>
      <c r="B59" s="105" t="s">
        <v>292</v>
      </c>
      <c r="C59" s="106">
        <f>HYPERLINK("http://atberg.aha.ru/dnv/npk2027-1-53.jpg")</f>
        <v/>
      </c>
      <c r="D59" s="107"/>
      <c r="E59" s="105" t="s">
        <v>293</v>
      </c>
      <c r="F59" s="108" t="s">
        <v>294</v>
      </c>
      <c r="G59" s="105" t="s">
        <v>78</v>
      </c>
      <c r="H59" s="109"/>
      <c r="I59" s="110"/>
      <c r="J59" s="111" t="s">
        <v>94</v>
      </c>
      <c r="K59" s="111" t="s">
        <v>98</v>
      </c>
      <c r="L59" s="111" t="s">
        <v>929</v>
      </c>
      <c r="M59" s="105" t="s">
        <v>99</v>
      </c>
      <c r="N59" s="26" t="s">
        <v>100</v>
      </c>
      <c r="O59" s="105"/>
      <c r="P59" s="27" t="s">
        <v>101</v>
      </c>
      <c r="Q59" s="27" t="s">
        <v>102</v>
      </c>
      <c r="R59" s="105">
        <v>149.86</v>
      </c>
      <c r="S59" s="0" t="s">
        <v>292</v>
      </c>
      <c r="T59" s="0" t="s">
        <v>914</v>
      </c>
    </row>
    <row r="60" spans="1:20" ht="67.5" customHeight="1" x14ac:dyDescent="0.2">
      <c r="A60" s="105" t="s">
        <v>295</v>
      </c>
      <c r="B60" s="105" t="s">
        <v>296</v>
      </c>
      <c r="C60" s="106">
        <f>HYPERLINK("http://atberg.aha.ru/dnv/npk2027-1-54.jpg")</f>
        <v/>
      </c>
      <c r="D60" s="107"/>
      <c r="E60" s="105" t="s">
        <v>297</v>
      </c>
      <c r="F60" s="108" t="s">
        <v>298</v>
      </c>
      <c r="G60" s="105" t="s">
        <v>78</v>
      </c>
      <c r="H60" s="109"/>
      <c r="I60" s="110"/>
      <c r="J60" s="111" t="s">
        <v>94</v>
      </c>
      <c r="K60" s="111" t="s">
        <v>98</v>
      </c>
      <c r="L60" s="111" t="s">
        <v>929</v>
      </c>
      <c r="M60" s="105" t="s">
        <v>99</v>
      </c>
      <c r="N60" s="26" t="s">
        <v>100</v>
      </c>
      <c r="O60" s="105"/>
      <c r="P60" s="27" t="s">
        <v>101</v>
      </c>
      <c r="Q60" s="27" t="s">
        <v>102</v>
      </c>
      <c r="R60" s="105">
        <v>149.86</v>
      </c>
      <c r="S60" s="0" t="s">
        <v>296</v>
      </c>
      <c r="T60" s="0" t="s">
        <v>914</v>
      </c>
    </row>
    <row r="61" spans="1:20" ht="67.5" customHeight="1" x14ac:dyDescent="0.2">
      <c r="A61" s="105" t="s">
        <v>299</v>
      </c>
      <c r="B61" s="105" t="s">
        <v>300</v>
      </c>
      <c r="C61" s="106">
        <f>HYPERLINK("http://atberg.aha.ru/dnv/npk2027-1-55.jpg")</f>
        <v/>
      </c>
      <c r="D61" s="107"/>
      <c r="E61" s="105" t="s">
        <v>301</v>
      </c>
      <c r="F61" s="108" t="s">
        <v>302</v>
      </c>
      <c r="G61" s="105" t="s">
        <v>78</v>
      </c>
      <c r="H61" s="109"/>
      <c r="I61" s="110"/>
      <c r="J61" s="111" t="s">
        <v>94</v>
      </c>
      <c r="K61" s="111" t="s">
        <v>98</v>
      </c>
      <c r="L61" s="111" t="s">
        <v>929</v>
      </c>
      <c r="M61" s="105" t="s">
        <v>99</v>
      </c>
      <c r="N61" s="26" t="s">
        <v>100</v>
      </c>
      <c r="O61" s="105"/>
      <c r="P61" s="27" t="s">
        <v>101</v>
      </c>
      <c r="Q61" s="27" t="s">
        <v>102</v>
      </c>
      <c r="R61" s="105">
        <v>149.86</v>
      </c>
      <c r="S61" s="0" t="s">
        <v>300</v>
      </c>
      <c r="T61" s="0" t="s">
        <v>914</v>
      </c>
    </row>
    <row r="62" spans="1:20" ht="67.5" customHeight="1" x14ac:dyDescent="0.2">
      <c r="A62" s="105" t="s">
        <v>303</v>
      </c>
      <c r="B62" s="105" t="s">
        <v>304</v>
      </c>
      <c r="C62" s="106">
        <f>HYPERLINK("http://atberg.aha.ru/dnv/npk2027-1-56.jpg")</f>
        <v/>
      </c>
      <c r="D62" s="107"/>
      <c r="E62" s="105" t="s">
        <v>305</v>
      </c>
      <c r="F62" s="108" t="s">
        <v>306</v>
      </c>
      <c r="G62" s="105" t="s">
        <v>78</v>
      </c>
      <c r="H62" s="109"/>
      <c r="I62" s="110"/>
      <c r="J62" s="111" t="s">
        <v>94</v>
      </c>
      <c r="K62" s="111" t="s">
        <v>98</v>
      </c>
      <c r="L62" s="111" t="s">
        <v>929</v>
      </c>
      <c r="M62" s="105" t="s">
        <v>99</v>
      </c>
      <c r="N62" s="26" t="s">
        <v>100</v>
      </c>
      <c r="O62" s="105"/>
      <c r="P62" s="27" t="s">
        <v>101</v>
      </c>
      <c r="Q62" s="27" t="s">
        <v>102</v>
      </c>
      <c r="R62" s="105">
        <v>149.86</v>
      </c>
      <c r="S62" s="0" t="s">
        <v>304</v>
      </c>
      <c r="T62" s="0" t="s">
        <v>914</v>
      </c>
    </row>
    <row r="63" spans="1:20" ht="67.5" customHeight="1" x14ac:dyDescent="0.2">
      <c r="A63" s="105" t="s">
        <v>307</v>
      </c>
      <c r="B63" s="105" t="s">
        <v>308</v>
      </c>
      <c r="C63" s="106">
        <f>HYPERLINK("http://atberg.aha.ru/dnv/npk2027-1-57.jpg")</f>
        <v/>
      </c>
      <c r="D63" s="107"/>
      <c r="E63" s="105" t="s">
        <v>309</v>
      </c>
      <c r="F63" s="108" t="s">
        <v>310</v>
      </c>
      <c r="G63" s="105" t="s">
        <v>78</v>
      </c>
      <c r="H63" s="109"/>
      <c r="I63" s="110"/>
      <c r="J63" s="111" t="s">
        <v>94</v>
      </c>
      <c r="K63" s="111" t="s">
        <v>98</v>
      </c>
      <c r="L63" s="111" t="s">
        <v>929</v>
      </c>
      <c r="M63" s="105" t="s">
        <v>99</v>
      </c>
      <c r="N63" s="26" t="s">
        <v>100</v>
      </c>
      <c r="O63" s="105"/>
      <c r="P63" s="27" t="s">
        <v>101</v>
      </c>
      <c r="Q63" s="27" t="s">
        <v>102</v>
      </c>
      <c r="R63" s="105">
        <v>149.86</v>
      </c>
      <c r="S63" s="0" t="s">
        <v>308</v>
      </c>
      <c r="T63" s="0" t="s">
        <v>914</v>
      </c>
    </row>
    <row r="64" spans="1:20" ht="67.5" customHeight="1" x14ac:dyDescent="0.2">
      <c r="A64" s="105" t="s">
        <v>311</v>
      </c>
      <c r="B64" s="105" t="s">
        <v>312</v>
      </c>
      <c r="C64" s="106">
        <f>HYPERLINK("http://atberg.aha.ru/dnv/npk2027-1-58.jpg")</f>
        <v/>
      </c>
      <c r="D64" s="107"/>
      <c r="E64" s="105" t="s">
        <v>313</v>
      </c>
      <c r="F64" s="108" t="s">
        <v>314</v>
      </c>
      <c r="G64" s="105" t="s">
        <v>78</v>
      </c>
      <c r="H64" s="109"/>
      <c r="I64" s="110"/>
      <c r="J64" s="111" t="s">
        <v>94</v>
      </c>
      <c r="K64" s="111" t="s">
        <v>98</v>
      </c>
      <c r="L64" s="111" t="s">
        <v>929</v>
      </c>
      <c r="M64" s="105" t="s">
        <v>99</v>
      </c>
      <c r="N64" s="26" t="s">
        <v>100</v>
      </c>
      <c r="O64" s="105"/>
      <c r="P64" s="27" t="s">
        <v>101</v>
      </c>
      <c r="Q64" s="27" t="s">
        <v>102</v>
      </c>
      <c r="R64" s="105">
        <v>149.86</v>
      </c>
      <c r="S64" s="0" t="s">
        <v>312</v>
      </c>
      <c r="T64" s="0" t="s">
        <v>914</v>
      </c>
    </row>
    <row r="65" spans="1:20" ht="67.5" customHeight="1" x14ac:dyDescent="0.2">
      <c r="A65" s="105" t="s">
        <v>315</v>
      </c>
      <c r="B65" s="105" t="s">
        <v>316</v>
      </c>
      <c r="C65" s="106">
        <f>HYPERLINK("http://atberg.aha.ru/dnv/npk2027-1-09.jpg")</f>
        <v/>
      </c>
      <c r="D65" s="107"/>
      <c r="E65" s="105" t="s">
        <v>317</v>
      </c>
      <c r="F65" s="108" t="s">
        <v>318</v>
      </c>
      <c r="G65" s="105" t="s">
        <v>78</v>
      </c>
      <c r="H65" s="109"/>
      <c r="I65" s="110"/>
      <c r="J65" s="111" t="s">
        <v>94</v>
      </c>
      <c r="K65" s="111" t="s">
        <v>98</v>
      </c>
      <c r="L65" s="111" t="s">
        <v>929</v>
      </c>
      <c r="M65" s="105" t="s">
        <v>99</v>
      </c>
      <c r="N65" s="26" t="s">
        <v>100</v>
      </c>
      <c r="O65" s="105"/>
      <c r="P65" s="27" t="s">
        <v>101</v>
      </c>
      <c r="Q65" s="27" t="s">
        <v>102</v>
      </c>
      <c r="R65" s="105">
        <v>149.86</v>
      </c>
      <c r="S65" s="0" t="s">
        <v>316</v>
      </c>
      <c r="T65" s="0" t="s">
        <v>914</v>
      </c>
    </row>
    <row r="66" spans="1:20" ht="67.5" customHeight="1" x14ac:dyDescent="0.2">
      <c r="A66" s="105" t="s">
        <v>319</v>
      </c>
      <c r="B66" s="105" t="s">
        <v>320</v>
      </c>
      <c r="C66" s="106">
        <f>HYPERLINK("http://atberg.aha.ru/dnv/npk2027-1-10.jpg")</f>
        <v/>
      </c>
      <c r="D66" s="107"/>
      <c r="E66" s="105" t="s">
        <v>321</v>
      </c>
      <c r="F66" s="108" t="s">
        <v>322</v>
      </c>
      <c r="G66" s="105" t="s">
        <v>78</v>
      </c>
      <c r="H66" s="109"/>
      <c r="I66" s="110"/>
      <c r="J66" s="111" t="s">
        <v>94</v>
      </c>
      <c r="K66" s="111" t="s">
        <v>98</v>
      </c>
      <c r="L66" s="111" t="s">
        <v>929</v>
      </c>
      <c r="M66" s="105" t="s">
        <v>99</v>
      </c>
      <c r="N66" s="26" t="s">
        <v>100</v>
      </c>
      <c r="O66" s="105"/>
      <c r="P66" s="27" t="s">
        <v>101</v>
      </c>
      <c r="Q66" s="27" t="s">
        <v>102</v>
      </c>
      <c r="R66" s="105">
        <v>149.86</v>
      </c>
      <c r="S66" s="0" t="s">
        <v>320</v>
      </c>
      <c r="T66" s="0" t="s">
        <v>914</v>
      </c>
    </row>
    <row r="67" spans="1:20" ht="67.5" customHeight="1" x14ac:dyDescent="0.2">
      <c r="A67" s="105" t="s">
        <v>323</v>
      </c>
      <c r="B67" s="105" t="s">
        <v>324</v>
      </c>
      <c r="C67" s="106">
        <f>HYPERLINK("http://atberg.aha.ru/dnv/npk2027-1-59.jpg")</f>
        <v/>
      </c>
      <c r="D67" s="107"/>
      <c r="E67" s="105" t="s">
        <v>325</v>
      </c>
      <c r="F67" s="108" t="s">
        <v>326</v>
      </c>
      <c r="G67" s="105" t="s">
        <v>78</v>
      </c>
      <c r="H67" s="109"/>
      <c r="I67" s="110"/>
      <c r="J67" s="111" t="s">
        <v>94</v>
      </c>
      <c r="K67" s="111" t="s">
        <v>98</v>
      </c>
      <c r="L67" s="111" t="s">
        <v>929</v>
      </c>
      <c r="M67" s="105" t="s">
        <v>99</v>
      </c>
      <c r="N67" s="26" t="s">
        <v>100</v>
      </c>
      <c r="O67" s="105"/>
      <c r="P67" s="27" t="s">
        <v>101</v>
      </c>
      <c r="Q67" s="27" t="s">
        <v>102</v>
      </c>
      <c r="R67" s="105">
        <v>149.86</v>
      </c>
      <c r="S67" s="0" t="s">
        <v>324</v>
      </c>
      <c r="T67" s="0" t="s">
        <v>914</v>
      </c>
    </row>
    <row r="68" spans="1:20" ht="67.5" customHeight="1" x14ac:dyDescent="0.2">
      <c r="A68" s="105" t="s">
        <v>327</v>
      </c>
      <c r="B68" s="105" t="s">
        <v>328</v>
      </c>
      <c r="C68" s="106">
        <f>HYPERLINK("http://atberg.aha.ru/dnv/npk2027-1-60.jpg")</f>
        <v/>
      </c>
      <c r="D68" s="107"/>
      <c r="E68" s="105" t="s">
        <v>329</v>
      </c>
      <c r="F68" s="108" t="s">
        <v>330</v>
      </c>
      <c r="G68" s="105" t="s">
        <v>78</v>
      </c>
      <c r="H68" s="109"/>
      <c r="I68" s="110"/>
      <c r="J68" s="111" t="s">
        <v>94</v>
      </c>
      <c r="K68" s="111" t="s">
        <v>98</v>
      </c>
      <c r="L68" s="111" t="s">
        <v>929</v>
      </c>
      <c r="M68" s="105" t="s">
        <v>99</v>
      </c>
      <c r="N68" s="26" t="s">
        <v>100</v>
      </c>
      <c r="O68" s="105"/>
      <c r="P68" s="27" t="s">
        <v>101</v>
      </c>
      <c r="Q68" s="27" t="s">
        <v>102</v>
      </c>
      <c r="R68" s="105">
        <v>149.86</v>
      </c>
      <c r="S68" s="0" t="s">
        <v>328</v>
      </c>
      <c r="T68" s="0" t="s">
        <v>914</v>
      </c>
    </row>
    <row r="69" spans="1:20" ht="67.5" customHeight="1" x14ac:dyDescent="0.2">
      <c r="A69" s="105" t="s">
        <v>331</v>
      </c>
      <c r="B69" s="105" t="s">
        <v>332</v>
      </c>
      <c r="C69" s="106">
        <f>HYPERLINK("http://atberg.aha.ru/dnv/npk2027-1-61.jpg")</f>
        <v/>
      </c>
      <c r="D69" s="107"/>
      <c r="E69" s="105" t="s">
        <v>333</v>
      </c>
      <c r="F69" s="108" t="s">
        <v>334</v>
      </c>
      <c r="G69" s="105" t="s">
        <v>78</v>
      </c>
      <c r="H69" s="109"/>
      <c r="I69" s="110"/>
      <c r="J69" s="111" t="s">
        <v>94</v>
      </c>
      <c r="K69" s="111" t="s">
        <v>98</v>
      </c>
      <c r="L69" s="111" t="s">
        <v>929</v>
      </c>
      <c r="M69" s="105" t="s">
        <v>99</v>
      </c>
      <c r="N69" s="26" t="s">
        <v>100</v>
      </c>
      <c r="O69" s="105"/>
      <c r="P69" s="27" t="s">
        <v>101</v>
      </c>
      <c r="Q69" s="27" t="s">
        <v>102</v>
      </c>
      <c r="R69" s="105">
        <v>149.86</v>
      </c>
      <c r="S69" s="0" t="s">
        <v>332</v>
      </c>
      <c r="T69" s="0" t="s">
        <v>914</v>
      </c>
    </row>
    <row r="70" spans="1:20" ht="67.5" customHeight="1" x14ac:dyDescent="0.2">
      <c r="A70" s="105" t="s">
        <v>335</v>
      </c>
      <c r="B70" s="105" t="s">
        <v>336</v>
      </c>
      <c r="C70" s="106">
        <f>HYPERLINK("http://atberg.aha.ru/dnv/npk2027-1-62.jpg")</f>
        <v/>
      </c>
      <c r="D70" s="107"/>
      <c r="E70" s="105" t="s">
        <v>337</v>
      </c>
      <c r="F70" s="108" t="s">
        <v>338</v>
      </c>
      <c r="G70" s="105" t="s">
        <v>78</v>
      </c>
      <c r="H70" s="109"/>
      <c r="I70" s="110"/>
      <c r="J70" s="111" t="s">
        <v>94</v>
      </c>
      <c r="K70" s="111" t="s">
        <v>98</v>
      </c>
      <c r="L70" s="111" t="s">
        <v>929</v>
      </c>
      <c r="M70" s="105" t="s">
        <v>99</v>
      </c>
      <c r="N70" s="26" t="s">
        <v>100</v>
      </c>
      <c r="O70" s="105"/>
      <c r="P70" s="27" t="s">
        <v>101</v>
      </c>
      <c r="Q70" s="27" t="s">
        <v>102</v>
      </c>
      <c r="R70" s="105">
        <v>149.86</v>
      </c>
      <c r="S70" s="0" t="s">
        <v>336</v>
      </c>
      <c r="T70" s="0" t="s">
        <v>914</v>
      </c>
    </row>
    <row r="71" spans="1:20" ht="67.5" customHeight="1" x14ac:dyDescent="0.25">
      <c r="A71" s="105" t="s">
        <v>339</v>
      </c>
      <c r="B71" s="105" t="s">
        <v>340</v>
      </c>
      <c r="C71" s="106">
        <f>HYPERLINK("http://atberg.aha.ru/dnv/npk2027-1-63.jpg")</f>
        <v/>
      </c>
      <c r="D71" s="107"/>
      <c r="E71" s="105" t="s">
        <v>341</v>
      </c>
      <c r="F71" s="108" t="s">
        <v>342</v>
      </c>
      <c r="G71" s="105" t="s">
        <v>78</v>
      </c>
      <c r="H71" s="109"/>
      <c r="I71" s="110"/>
      <c r="J71" s="111" t="s">
        <v>94</v>
      </c>
      <c r="K71" s="111" t="s">
        <v>98</v>
      </c>
      <c r="L71" s="111" t="s">
        <v>929</v>
      </c>
      <c r="M71" s="105" t="s">
        <v>99</v>
      </c>
      <c r="N71" s="26" t="s">
        <v>100</v>
      </c>
      <c r="O71" s="105"/>
      <c r="P71" s="27" t="s">
        <v>101</v>
      </c>
      <c r="Q71" s="27" t="s">
        <v>102</v>
      </c>
      <c r="R71" s="105">
        <v>149.86</v>
      </c>
      <c r="S71" s="0" t="s">
        <v>340</v>
      </c>
      <c r="T71" s="0" t="s">
        <v>914</v>
      </c>
    </row>
    <row r="72" spans="1:20" ht="33.75" customHeight="1" x14ac:dyDescent="0.2">
      <c r="A72" s="105" t="s">
        <v>343</v>
      </c>
      <c r="B72" s="105" t="s">
        <v>344</v>
      </c>
      <c r="C72" s="106">
        <f>HYPERLINK("http://atberg.aha.ru/dnv/npk2027-2-01.jpg")</f>
        <v/>
      </c>
      <c r="D72" s="107"/>
      <c r="E72" s="105" t="s">
        <v>345</v>
      </c>
      <c r="F72" s="108" t="s">
        <v>346</v>
      </c>
      <c r="G72" s="105" t="s">
        <v>78</v>
      </c>
      <c r="H72" s="109"/>
      <c r="I72" s="110"/>
      <c r="J72" s="111" t="s">
        <v>87</v>
      </c>
      <c r="K72" s="111" t="s">
        <v>347</v>
      </c>
      <c r="L72" s="111" t="s">
        <v>103</v>
      </c>
      <c r="M72" s="105" t="s">
        <v>348</v>
      </c>
      <c r="N72" s="26" t="s">
        <v>349</v>
      </c>
      <c r="O72" s="105"/>
      <c r="P72" s="27" t="s">
        <v>350</v>
      </c>
      <c r="Q72" s="27" t="s">
        <v>102</v>
      </c>
      <c r="R72" s="105">
        <v>69.17</v>
      </c>
      <c r="S72" s="0" t="s">
        <v>344</v>
      </c>
      <c r="T72" s="0" t="s">
        <v>906</v>
      </c>
    </row>
    <row r="73" spans="1:20" ht="33.75" customHeight="1" x14ac:dyDescent="0.2">
      <c r="A73" s="105" t="s">
        <v>353</v>
      </c>
      <c r="B73" s="105" t="s">
        <v>354</v>
      </c>
      <c r="C73" s="106">
        <f>HYPERLINK("http://atberg.aha.ru/dnv/npk2027-2-02.jpg")</f>
        <v/>
      </c>
      <c r="D73" s="107"/>
      <c r="E73" s="105" t="s">
        <v>355</v>
      </c>
      <c r="F73" s="108" t="s">
        <v>123</v>
      </c>
      <c r="G73" s="105" t="s">
        <v>78</v>
      </c>
      <c r="H73" s="109"/>
      <c r="I73" s="110"/>
      <c r="J73" s="111" t="s">
        <v>87</v>
      </c>
      <c r="K73" s="111" t="s">
        <v>347</v>
      </c>
      <c r="L73" s="111" t="s">
        <v>103</v>
      </c>
      <c r="M73" s="105" t="s">
        <v>348</v>
      </c>
      <c r="N73" s="26" t="s">
        <v>349</v>
      </c>
      <c r="O73" s="105"/>
      <c r="P73" s="27" t="s">
        <v>350</v>
      </c>
      <c r="Q73" s="27" t="s">
        <v>102</v>
      </c>
      <c r="R73" s="105">
        <v>69.17</v>
      </c>
      <c r="S73" s="0" t="s">
        <v>354</v>
      </c>
      <c r="T73" s="0" t="s">
        <v>906</v>
      </c>
    </row>
    <row r="74" spans="1:20" ht="33.75" customHeight="1" x14ac:dyDescent="0.2">
      <c r="A74" s="105" t="s">
        <v>356</v>
      </c>
      <c r="B74" s="105" t="s">
        <v>357</v>
      </c>
      <c r="C74" s="106">
        <f>HYPERLINK("http://atberg.aha.ru/dnv/npk2027-2-03.jpg")</f>
        <v/>
      </c>
      <c r="D74" s="107"/>
      <c r="E74" s="105" t="s">
        <v>358</v>
      </c>
      <c r="F74" s="108" t="s">
        <v>359</v>
      </c>
      <c r="G74" s="105" t="s">
        <v>78</v>
      </c>
      <c r="H74" s="109"/>
      <c r="I74" s="110"/>
      <c r="J74" s="111" t="s">
        <v>87</v>
      </c>
      <c r="K74" s="111" t="s">
        <v>347</v>
      </c>
      <c r="L74" s="111" t="s">
        <v>103</v>
      </c>
      <c r="M74" s="105" t="s">
        <v>348</v>
      </c>
      <c r="N74" s="26" t="s">
        <v>349</v>
      </c>
      <c r="O74" s="105"/>
      <c r="P74" s="27" t="s">
        <v>350</v>
      </c>
      <c r="Q74" s="27" t="s">
        <v>102</v>
      </c>
      <c r="R74" s="105">
        <v>69.17</v>
      </c>
      <c r="S74" s="0" t="s">
        <v>357</v>
      </c>
      <c r="T74" s="0" t="s">
        <v>906</v>
      </c>
    </row>
    <row r="75" spans="1:20" ht="33.75" customHeight="1" x14ac:dyDescent="0.2">
      <c r="A75" s="105" t="s">
        <v>360</v>
      </c>
      <c r="B75" s="105" t="s">
        <v>361</v>
      </c>
      <c r="C75" s="106">
        <f>HYPERLINK("http://atberg.aha.ru/dnv/npk2027-2-04.jpg")</f>
        <v/>
      </c>
      <c r="D75" s="107"/>
      <c r="E75" s="105" t="s">
        <v>362</v>
      </c>
      <c r="F75" s="108" t="s">
        <v>89</v>
      </c>
      <c r="G75" s="105" t="s">
        <v>78</v>
      </c>
      <c r="H75" s="109"/>
      <c r="I75" s="110"/>
      <c r="J75" s="111" t="s">
        <v>87</v>
      </c>
      <c r="K75" s="111" t="s">
        <v>347</v>
      </c>
      <c r="L75" s="111" t="s">
        <v>103</v>
      </c>
      <c r="M75" s="105" t="s">
        <v>348</v>
      </c>
      <c r="N75" s="26" t="s">
        <v>349</v>
      </c>
      <c r="O75" s="105"/>
      <c r="P75" s="27" t="s">
        <v>350</v>
      </c>
      <c r="Q75" s="27" t="s">
        <v>102</v>
      </c>
      <c r="R75" s="105">
        <v>69.17</v>
      </c>
      <c r="S75" s="0" t="s">
        <v>361</v>
      </c>
      <c r="T75" s="0" t="s">
        <v>906</v>
      </c>
    </row>
    <row r="76" spans="1:20" ht="33.75" customHeight="1" x14ac:dyDescent="0.2">
      <c r="A76" s="105" t="s">
        <v>363</v>
      </c>
      <c r="B76" s="105" t="s">
        <v>364</v>
      </c>
      <c r="C76" s="106">
        <f>HYPERLINK("http://atberg.aha.ru/dnv/npk2027-2-05.jpg")</f>
        <v/>
      </c>
      <c r="D76" s="107"/>
      <c r="E76" s="105" t="s">
        <v>365</v>
      </c>
      <c r="F76" s="108" t="s">
        <v>366</v>
      </c>
      <c r="G76" s="105" t="s">
        <v>78</v>
      </c>
      <c r="H76" s="109"/>
      <c r="I76" s="110"/>
      <c r="J76" s="111" t="s">
        <v>87</v>
      </c>
      <c r="K76" s="111" t="s">
        <v>347</v>
      </c>
      <c r="L76" s="111" t="s">
        <v>103</v>
      </c>
      <c r="M76" s="105" t="s">
        <v>348</v>
      </c>
      <c r="N76" s="26" t="s">
        <v>349</v>
      </c>
      <c r="O76" s="105"/>
      <c r="P76" s="27" t="s">
        <v>350</v>
      </c>
      <c r="Q76" s="27" t="s">
        <v>102</v>
      </c>
      <c r="R76" s="105">
        <v>69.17</v>
      </c>
      <c r="S76" s="0" t="s">
        <v>364</v>
      </c>
      <c r="T76" s="0" t="s">
        <v>906</v>
      </c>
    </row>
    <row r="77" spans="1:20" ht="33.75" customHeight="1" x14ac:dyDescent="0.2">
      <c r="A77" s="105" t="s">
        <v>367</v>
      </c>
      <c r="B77" s="105" t="s">
        <v>368</v>
      </c>
      <c r="C77" s="106">
        <f>HYPERLINK("http://atberg.aha.ru/dnv/npk2027-2-07.jpg")</f>
        <v/>
      </c>
      <c r="D77" s="107"/>
      <c r="E77" s="105" t="s">
        <v>369</v>
      </c>
      <c r="F77" s="108" t="s">
        <v>298</v>
      </c>
      <c r="G77" s="105" t="s">
        <v>78</v>
      </c>
      <c r="H77" s="109"/>
      <c r="I77" s="110"/>
      <c r="J77" s="111" t="s">
        <v>87</v>
      </c>
      <c r="K77" s="111" t="s">
        <v>347</v>
      </c>
      <c r="L77" s="111" t="s">
        <v>103</v>
      </c>
      <c r="M77" s="105" t="s">
        <v>348</v>
      </c>
      <c r="N77" s="26" t="s">
        <v>349</v>
      </c>
      <c r="O77" s="105"/>
      <c r="P77" s="27" t="s">
        <v>350</v>
      </c>
      <c r="Q77" s="27" t="s">
        <v>102</v>
      </c>
      <c r="R77" s="105">
        <v>69.17</v>
      </c>
      <c r="S77" s="0" t="s">
        <v>368</v>
      </c>
      <c r="T77" s="0" t="s">
        <v>906</v>
      </c>
    </row>
    <row r="78" spans="1:20" ht="33.75" customHeight="1" x14ac:dyDescent="0.2">
      <c r="A78" s="105" t="s">
        <v>370</v>
      </c>
      <c r="B78" s="105" t="s">
        <v>371</v>
      </c>
      <c r="C78" s="106">
        <f>HYPERLINK("http://atberg.aha.ru/dnv/npk2027-2-08.jpg")</f>
        <v/>
      </c>
      <c r="D78" s="107"/>
      <c r="E78" s="105" t="s">
        <v>372</v>
      </c>
      <c r="F78" s="108" t="s">
        <v>373</v>
      </c>
      <c r="G78" s="105" t="s">
        <v>78</v>
      </c>
      <c r="H78" s="109"/>
      <c r="I78" s="110"/>
      <c r="J78" s="111" t="s">
        <v>87</v>
      </c>
      <c r="K78" s="111" t="s">
        <v>347</v>
      </c>
      <c r="L78" s="111" t="s">
        <v>103</v>
      </c>
      <c r="M78" s="105" t="s">
        <v>348</v>
      </c>
      <c r="N78" s="26" t="s">
        <v>349</v>
      </c>
      <c r="O78" s="105"/>
      <c r="P78" s="27" t="s">
        <v>350</v>
      </c>
      <c r="Q78" s="27" t="s">
        <v>102</v>
      </c>
      <c r="R78" s="105">
        <v>69.17</v>
      </c>
      <c r="S78" s="0" t="s">
        <v>371</v>
      </c>
      <c r="T78" s="0" t="s">
        <v>906</v>
      </c>
    </row>
    <row r="79" spans="1:20" ht="33.75" customHeight="1" x14ac:dyDescent="0.2">
      <c r="A79" s="105" t="s">
        <v>374</v>
      </c>
      <c r="B79" s="105" t="s">
        <v>375</v>
      </c>
      <c r="C79" s="106">
        <f>HYPERLINK("http://atberg.aha.ru/dnv/npk2027-2-09.jpg")</f>
        <v/>
      </c>
      <c r="D79" s="107"/>
      <c r="E79" s="105" t="s">
        <v>376</v>
      </c>
      <c r="F79" s="108" t="s">
        <v>318</v>
      </c>
      <c r="G79" s="105" t="s">
        <v>78</v>
      </c>
      <c r="H79" s="109"/>
      <c r="I79" s="110"/>
      <c r="J79" s="111" t="s">
        <v>87</v>
      </c>
      <c r="K79" s="111" t="s">
        <v>347</v>
      </c>
      <c r="L79" s="111" t="s">
        <v>103</v>
      </c>
      <c r="M79" s="105" t="s">
        <v>348</v>
      </c>
      <c r="N79" s="26" t="s">
        <v>349</v>
      </c>
      <c r="O79" s="105"/>
      <c r="P79" s="27" t="s">
        <v>350</v>
      </c>
      <c r="Q79" s="27" t="s">
        <v>102</v>
      </c>
      <c r="R79" s="105">
        <v>69.17</v>
      </c>
      <c r="S79" s="0" t="s">
        <v>375</v>
      </c>
      <c r="T79" s="0" t="s">
        <v>906</v>
      </c>
    </row>
    <row r="80" spans="1:20" ht="33.75" customHeight="1" x14ac:dyDescent="0.25">
      <c r="A80" s="105" t="s">
        <v>377</v>
      </c>
      <c r="B80" s="105" t="s">
        <v>378</v>
      </c>
      <c r="C80" s="106">
        <f>HYPERLINK("http://atberg.aha.ru/dnv/npk2027-2-10.jpg")</f>
        <v/>
      </c>
      <c r="D80" s="107"/>
      <c r="E80" s="105" t="s">
        <v>379</v>
      </c>
      <c r="F80" s="108" t="s">
        <v>322</v>
      </c>
      <c r="G80" s="105" t="s">
        <v>78</v>
      </c>
      <c r="H80" s="109"/>
      <c r="I80" s="110"/>
      <c r="J80" s="111" t="s">
        <v>87</v>
      </c>
      <c r="K80" s="111" t="s">
        <v>347</v>
      </c>
      <c r="L80" s="111" t="s">
        <v>103</v>
      </c>
      <c r="M80" s="105" t="s">
        <v>348</v>
      </c>
      <c r="N80" s="26" t="s">
        <v>349</v>
      </c>
      <c r="O80" s="105"/>
      <c r="P80" s="27" t="s">
        <v>350</v>
      </c>
      <c r="Q80" s="27" t="s">
        <v>102</v>
      </c>
      <c r="R80" s="105">
        <v>69.17</v>
      </c>
      <c r="S80" s="0" t="s">
        <v>378</v>
      </c>
      <c r="T80" s="0" t="s">
        <v>906</v>
      </c>
    </row>
    <row r="81" spans="1:20" ht="33.75" customHeight="1" x14ac:dyDescent="0.2">
      <c r="A81" s="105" t="s">
        <v>380</v>
      </c>
      <c r="B81" s="105" t="s">
        <v>381</v>
      </c>
      <c r="C81" s="106">
        <f>HYPERLINK("http://atberg.aha.ru/dnv/npk2027-3-01.jpg")</f>
        <v/>
      </c>
      <c r="D81" s="107"/>
      <c r="E81" s="105" t="s">
        <v>382</v>
      </c>
      <c r="F81" s="108" t="s">
        <v>108</v>
      </c>
      <c r="G81" s="105" t="s">
        <v>78</v>
      </c>
      <c r="H81" s="109"/>
      <c r="I81" s="110"/>
      <c r="J81" s="111" t="s">
        <v>94</v>
      </c>
      <c r="K81" s="111" t="s">
        <v>383</v>
      </c>
      <c r="L81" s="111" t="s">
        <v>351</v>
      </c>
      <c r="M81" s="105" t="s">
        <v>99</v>
      </c>
      <c r="N81" s="26" t="s">
        <v>384</v>
      </c>
      <c r="O81" s="105"/>
      <c r="P81" s="27" t="s">
        <v>350</v>
      </c>
      <c r="Q81" s="27" t="s">
        <v>102</v>
      </c>
      <c r="R81" s="105">
        <v>53.8</v>
      </c>
      <c r="S81" s="0" t="s">
        <v>381</v>
      </c>
      <c r="T81" s="0" t="s">
        <v>872</v>
      </c>
    </row>
    <row r="82" spans="1:20" ht="33.75" customHeight="1" x14ac:dyDescent="0.2">
      <c r="A82" s="105" t="s">
        <v>387</v>
      </c>
      <c r="B82" s="105" t="s">
        <v>388</v>
      </c>
      <c r="C82" s="106">
        <f>HYPERLINK("http://atberg.aha.ru/dnv/npk2027-3-02.jpg")</f>
        <v/>
      </c>
      <c r="D82" s="107"/>
      <c r="E82" s="105" t="s">
        <v>389</v>
      </c>
      <c r="F82" s="108" t="s">
        <v>390</v>
      </c>
      <c r="G82" s="105" t="s">
        <v>78</v>
      </c>
      <c r="H82" s="109"/>
      <c r="I82" s="110"/>
      <c r="J82" s="111" t="s">
        <v>94</v>
      </c>
      <c r="K82" s="111" t="s">
        <v>383</v>
      </c>
      <c r="L82" s="111" t="s">
        <v>351</v>
      </c>
      <c r="M82" s="105" t="s">
        <v>99</v>
      </c>
      <c r="N82" s="26" t="s">
        <v>384</v>
      </c>
      <c r="O82" s="105"/>
      <c r="P82" s="27" t="s">
        <v>350</v>
      </c>
      <c r="Q82" s="27" t="s">
        <v>102</v>
      </c>
      <c r="R82" s="105">
        <v>53.8</v>
      </c>
      <c r="S82" s="0" t="s">
        <v>388</v>
      </c>
      <c r="T82" s="0" t="s">
        <v>872</v>
      </c>
    </row>
    <row r="83" spans="1:20" ht="33.75" customHeight="1" x14ac:dyDescent="0.2">
      <c r="A83" s="105" t="s">
        <v>391</v>
      </c>
      <c r="B83" s="105" t="s">
        <v>392</v>
      </c>
      <c r="C83" s="106">
        <f>HYPERLINK("http://atberg.aha.ru/dnv/npk2027-3-03.jpg")</f>
        <v/>
      </c>
      <c r="D83" s="107"/>
      <c r="E83" s="105" t="s">
        <v>393</v>
      </c>
      <c r="F83" s="108" t="s">
        <v>394</v>
      </c>
      <c r="G83" s="105" t="s">
        <v>78</v>
      </c>
      <c r="H83" s="109"/>
      <c r="I83" s="110"/>
      <c r="J83" s="111" t="s">
        <v>94</v>
      </c>
      <c r="K83" s="111" t="s">
        <v>383</v>
      </c>
      <c r="L83" s="111" t="s">
        <v>351</v>
      </c>
      <c r="M83" s="105" t="s">
        <v>99</v>
      </c>
      <c r="N83" s="26" t="s">
        <v>384</v>
      </c>
      <c r="O83" s="105"/>
      <c r="P83" s="27" t="s">
        <v>350</v>
      </c>
      <c r="Q83" s="27" t="s">
        <v>102</v>
      </c>
      <c r="R83" s="105">
        <v>53.8</v>
      </c>
      <c r="S83" s="0" t="s">
        <v>392</v>
      </c>
      <c r="T83" s="0" t="s">
        <v>872</v>
      </c>
    </row>
    <row r="84" spans="1:20" ht="33.75" customHeight="1" x14ac:dyDescent="0.2">
      <c r="A84" s="105" t="s">
        <v>395</v>
      </c>
      <c r="B84" s="105" t="s">
        <v>396</v>
      </c>
      <c r="C84" s="106">
        <f>HYPERLINK("http://atberg.aha.ru/dnv/npk2027-3-04.jpg")</f>
        <v/>
      </c>
      <c r="D84" s="107"/>
      <c r="E84" s="105" t="s">
        <v>397</v>
      </c>
      <c r="F84" s="108" t="s">
        <v>398</v>
      </c>
      <c r="G84" s="105" t="s">
        <v>78</v>
      </c>
      <c r="H84" s="109"/>
      <c r="I84" s="110"/>
      <c r="J84" s="111" t="s">
        <v>94</v>
      </c>
      <c r="K84" s="111" t="s">
        <v>383</v>
      </c>
      <c r="L84" s="111" t="s">
        <v>351</v>
      </c>
      <c r="M84" s="105" t="s">
        <v>99</v>
      </c>
      <c r="N84" s="26" t="s">
        <v>384</v>
      </c>
      <c r="O84" s="105"/>
      <c r="P84" s="27" t="s">
        <v>350</v>
      </c>
      <c r="Q84" s="27" t="s">
        <v>102</v>
      </c>
      <c r="R84" s="105">
        <v>53.8</v>
      </c>
      <c r="S84" s="0" t="s">
        <v>396</v>
      </c>
      <c r="T84" s="0" t="s">
        <v>872</v>
      </c>
    </row>
    <row r="85" spans="1:20" ht="33.75" customHeight="1" x14ac:dyDescent="0.2">
      <c r="A85" s="105" t="s">
        <v>399</v>
      </c>
      <c r="B85" s="105" t="s">
        <v>400</v>
      </c>
      <c r="C85" s="106">
        <f>HYPERLINK("http://atberg.aha.ru/dnv/npk2027-3-05.jpg")</f>
        <v/>
      </c>
      <c r="D85" s="107"/>
      <c r="E85" s="105" t="s">
        <v>401</v>
      </c>
      <c r="F85" s="108" t="s">
        <v>359</v>
      </c>
      <c r="G85" s="105" t="s">
        <v>78</v>
      </c>
      <c r="H85" s="109"/>
      <c r="I85" s="110"/>
      <c r="J85" s="111" t="s">
        <v>94</v>
      </c>
      <c r="K85" s="111" t="s">
        <v>383</v>
      </c>
      <c r="L85" s="111" t="s">
        <v>351</v>
      </c>
      <c r="M85" s="105" t="s">
        <v>99</v>
      </c>
      <c r="N85" s="26" t="s">
        <v>384</v>
      </c>
      <c r="O85" s="105"/>
      <c r="P85" s="27" t="s">
        <v>350</v>
      </c>
      <c r="Q85" s="27" t="s">
        <v>102</v>
      </c>
      <c r="R85" s="105">
        <v>53.8</v>
      </c>
      <c r="S85" s="0" t="s">
        <v>400</v>
      </c>
      <c r="T85" s="0" t="s">
        <v>872</v>
      </c>
    </row>
    <row r="86" spans="1:20" ht="33.75" customHeight="1" x14ac:dyDescent="0.2">
      <c r="A86" s="105" t="s">
        <v>402</v>
      </c>
      <c r="B86" s="105" t="s">
        <v>403</v>
      </c>
      <c r="C86" s="106">
        <f>HYPERLINK("http://atberg.aha.ru/dnv/npk2027-3-06.jpg")</f>
        <v/>
      </c>
      <c r="D86" s="107"/>
      <c r="E86" s="105" t="s">
        <v>404</v>
      </c>
      <c r="F86" s="108" t="s">
        <v>405</v>
      </c>
      <c r="G86" s="105" t="s">
        <v>78</v>
      </c>
      <c r="H86" s="109"/>
      <c r="I86" s="110"/>
      <c r="J86" s="111" t="s">
        <v>94</v>
      </c>
      <c r="K86" s="111" t="s">
        <v>383</v>
      </c>
      <c r="L86" s="111" t="s">
        <v>351</v>
      </c>
      <c r="M86" s="105" t="s">
        <v>99</v>
      </c>
      <c r="N86" s="26" t="s">
        <v>384</v>
      </c>
      <c r="O86" s="105"/>
      <c r="P86" s="27" t="s">
        <v>350</v>
      </c>
      <c r="Q86" s="27" t="s">
        <v>102</v>
      </c>
      <c r="R86" s="105">
        <v>53.8</v>
      </c>
      <c r="S86" s="0" t="s">
        <v>403</v>
      </c>
      <c r="T86" s="0" t="s">
        <v>872</v>
      </c>
    </row>
    <row r="87" spans="1:20" ht="33.75" customHeight="1" x14ac:dyDescent="0.2">
      <c r="A87" s="105" t="s">
        <v>406</v>
      </c>
      <c r="B87" s="105" t="s">
        <v>407</v>
      </c>
      <c r="C87" s="106">
        <f>HYPERLINK("http://atberg.aha.ru/dnv/npk2027-3-07.jpg")</f>
        <v/>
      </c>
      <c r="D87" s="107"/>
      <c r="E87" s="105" t="s">
        <v>408</v>
      </c>
      <c r="F87" s="108" t="s">
        <v>89</v>
      </c>
      <c r="G87" s="105" t="s">
        <v>78</v>
      </c>
      <c r="H87" s="109"/>
      <c r="I87" s="110"/>
      <c r="J87" s="111" t="s">
        <v>94</v>
      </c>
      <c r="K87" s="111" t="s">
        <v>383</v>
      </c>
      <c r="L87" s="111" t="s">
        <v>351</v>
      </c>
      <c r="M87" s="105" t="s">
        <v>99</v>
      </c>
      <c r="N87" s="26" t="s">
        <v>384</v>
      </c>
      <c r="O87" s="105"/>
      <c r="P87" s="27" t="s">
        <v>350</v>
      </c>
      <c r="Q87" s="27" t="s">
        <v>102</v>
      </c>
      <c r="R87" s="105">
        <v>53.8</v>
      </c>
      <c r="S87" s="0" t="s">
        <v>407</v>
      </c>
      <c r="T87" s="0" t="s">
        <v>872</v>
      </c>
    </row>
    <row r="88" spans="1:20" ht="33.75" customHeight="1" x14ac:dyDescent="0.2">
      <c r="A88" s="105" t="s">
        <v>409</v>
      </c>
      <c r="B88" s="105" t="s">
        <v>410</v>
      </c>
      <c r="C88" s="106">
        <f>HYPERLINK("http://atberg.aha.ru/dnv/npk2027-3-08.jpg")</f>
        <v/>
      </c>
      <c r="D88" s="107"/>
      <c r="E88" s="105" t="s">
        <v>411</v>
      </c>
      <c r="F88" s="108" t="s">
        <v>412</v>
      </c>
      <c r="G88" s="105" t="s">
        <v>78</v>
      </c>
      <c r="H88" s="109"/>
      <c r="I88" s="110"/>
      <c r="J88" s="111" t="s">
        <v>94</v>
      </c>
      <c r="K88" s="111" t="s">
        <v>383</v>
      </c>
      <c r="L88" s="111" t="s">
        <v>351</v>
      </c>
      <c r="M88" s="105" t="s">
        <v>99</v>
      </c>
      <c r="N88" s="26" t="s">
        <v>384</v>
      </c>
      <c r="O88" s="105"/>
      <c r="P88" s="27" t="s">
        <v>350</v>
      </c>
      <c r="Q88" s="27" t="s">
        <v>102</v>
      </c>
      <c r="R88" s="105">
        <v>53.8</v>
      </c>
      <c r="S88" s="0" t="s">
        <v>410</v>
      </c>
      <c r="T88" s="0" t="s">
        <v>872</v>
      </c>
    </row>
    <row r="89" spans="1:20" ht="33.75" customHeight="1" x14ac:dyDescent="0.2">
      <c r="A89" s="105" t="s">
        <v>413</v>
      </c>
      <c r="B89" s="105" t="s">
        <v>414</v>
      </c>
      <c r="C89" s="106">
        <f>HYPERLINK("http://atberg.aha.ru/dnv/npk2027-3-09.jpg")</f>
        <v/>
      </c>
      <c r="D89" s="107"/>
      <c r="E89" s="105" t="s">
        <v>415</v>
      </c>
      <c r="F89" s="108" t="s">
        <v>416</v>
      </c>
      <c r="G89" s="105" t="s">
        <v>78</v>
      </c>
      <c r="H89" s="109"/>
      <c r="I89" s="110"/>
      <c r="J89" s="111" t="s">
        <v>94</v>
      </c>
      <c r="K89" s="111" t="s">
        <v>383</v>
      </c>
      <c r="L89" s="111" t="s">
        <v>351</v>
      </c>
      <c r="M89" s="105" t="s">
        <v>99</v>
      </c>
      <c r="N89" s="26" t="s">
        <v>384</v>
      </c>
      <c r="O89" s="105"/>
      <c r="P89" s="27" t="s">
        <v>350</v>
      </c>
      <c r="Q89" s="27" t="s">
        <v>102</v>
      </c>
      <c r="R89" s="105">
        <v>53.8</v>
      </c>
      <c r="S89" s="0" t="s">
        <v>414</v>
      </c>
      <c r="T89" s="0" t="s">
        <v>872</v>
      </c>
    </row>
    <row r="90" spans="1:20" ht="33.75" customHeight="1" x14ac:dyDescent="0.2">
      <c r="A90" s="105" t="s">
        <v>417</v>
      </c>
      <c r="B90" s="105" t="s">
        <v>418</v>
      </c>
      <c r="C90" s="106">
        <f>HYPERLINK("http://atberg.aha.ru/dnv/npk2027-3-10.jpg")</f>
        <v/>
      </c>
      <c r="D90" s="107"/>
      <c r="E90" s="105" t="s">
        <v>419</v>
      </c>
      <c r="F90" s="108" t="s">
        <v>258</v>
      </c>
      <c r="G90" s="105" t="s">
        <v>78</v>
      </c>
      <c r="H90" s="109"/>
      <c r="I90" s="110"/>
      <c r="J90" s="111" t="s">
        <v>94</v>
      </c>
      <c r="K90" s="111" t="s">
        <v>383</v>
      </c>
      <c r="L90" s="111" t="s">
        <v>351</v>
      </c>
      <c r="M90" s="105" t="s">
        <v>99</v>
      </c>
      <c r="N90" s="26" t="s">
        <v>384</v>
      </c>
      <c r="O90" s="105"/>
      <c r="P90" s="27" t="s">
        <v>350</v>
      </c>
      <c r="Q90" s="27" t="s">
        <v>102</v>
      </c>
      <c r="R90" s="105">
        <v>53.8</v>
      </c>
      <c r="S90" s="0" t="s">
        <v>418</v>
      </c>
      <c r="T90" s="0" t="s">
        <v>872</v>
      </c>
    </row>
    <row r="91" spans="1:20" ht="33.75" customHeight="1" x14ac:dyDescent="0.2">
      <c r="A91" s="105" t="s">
        <v>420</v>
      </c>
      <c r="B91" s="105" t="s">
        <v>421</v>
      </c>
      <c r="C91" s="106">
        <f>HYPERLINK("http://atberg.aha.ru/dnv/npk2027-3-11.jpg")</f>
        <v/>
      </c>
      <c r="D91" s="107"/>
      <c r="E91" s="105" t="s">
        <v>422</v>
      </c>
      <c r="F91" s="108" t="s">
        <v>423</v>
      </c>
      <c r="G91" s="105" t="s">
        <v>78</v>
      </c>
      <c r="H91" s="109"/>
      <c r="I91" s="110"/>
      <c r="J91" s="111" t="s">
        <v>94</v>
      </c>
      <c r="K91" s="111" t="s">
        <v>383</v>
      </c>
      <c r="L91" s="111" t="s">
        <v>351</v>
      </c>
      <c r="M91" s="105" t="s">
        <v>99</v>
      </c>
      <c r="N91" s="26" t="s">
        <v>384</v>
      </c>
      <c r="O91" s="105"/>
      <c r="P91" s="27" t="s">
        <v>350</v>
      </c>
      <c r="Q91" s="27" t="s">
        <v>102</v>
      </c>
      <c r="R91" s="105">
        <v>53.8</v>
      </c>
      <c r="S91" s="0" t="s">
        <v>421</v>
      </c>
      <c r="T91" s="0" t="s">
        <v>872</v>
      </c>
    </row>
    <row r="92" spans="1:20" ht="33.75" customHeight="1" x14ac:dyDescent="0.2">
      <c r="A92" s="105" t="s">
        <v>424</v>
      </c>
      <c r="B92" s="105" t="s">
        <v>425</v>
      </c>
      <c r="C92" s="106">
        <f>HYPERLINK("http://atberg.aha.ru/dnv/npk2027-3-12.jpg")</f>
        <v/>
      </c>
      <c r="D92" s="107"/>
      <c r="E92" s="105" t="s">
        <v>426</v>
      </c>
      <c r="F92" s="108" t="s">
        <v>427</v>
      </c>
      <c r="G92" s="105" t="s">
        <v>78</v>
      </c>
      <c r="H92" s="109"/>
      <c r="I92" s="110"/>
      <c r="J92" s="111" t="s">
        <v>94</v>
      </c>
      <c r="K92" s="111" t="s">
        <v>383</v>
      </c>
      <c r="L92" s="111" t="s">
        <v>351</v>
      </c>
      <c r="M92" s="105" t="s">
        <v>99</v>
      </c>
      <c r="N92" s="26" t="s">
        <v>384</v>
      </c>
      <c r="O92" s="105"/>
      <c r="P92" s="27" t="s">
        <v>350</v>
      </c>
      <c r="Q92" s="27" t="s">
        <v>102</v>
      </c>
      <c r="R92" s="105">
        <v>53.8</v>
      </c>
      <c r="S92" s="0" t="s">
        <v>425</v>
      </c>
      <c r="T92" s="0" t="s">
        <v>872</v>
      </c>
    </row>
    <row r="93" spans="1:20" ht="33.75" customHeight="1" x14ac:dyDescent="0.2">
      <c r="A93" s="105" t="s">
        <v>428</v>
      </c>
      <c r="B93" s="105" t="s">
        <v>429</v>
      </c>
      <c r="C93" s="106">
        <f>HYPERLINK("http://atberg.aha.ru/dnv/npk2027-3-13.jpg")</f>
        <v/>
      </c>
      <c r="D93" s="107"/>
      <c r="E93" s="105" t="s">
        <v>430</v>
      </c>
      <c r="F93" s="108" t="s">
        <v>298</v>
      </c>
      <c r="G93" s="105" t="s">
        <v>78</v>
      </c>
      <c r="H93" s="109"/>
      <c r="I93" s="110"/>
      <c r="J93" s="111" t="s">
        <v>94</v>
      </c>
      <c r="K93" s="111" t="s">
        <v>383</v>
      </c>
      <c r="L93" s="111" t="s">
        <v>351</v>
      </c>
      <c r="M93" s="105" t="s">
        <v>99</v>
      </c>
      <c r="N93" s="26" t="s">
        <v>384</v>
      </c>
      <c r="O93" s="105"/>
      <c r="P93" s="27" t="s">
        <v>350</v>
      </c>
      <c r="Q93" s="27" t="s">
        <v>102</v>
      </c>
      <c r="R93" s="105">
        <v>53.8</v>
      </c>
      <c r="S93" s="0" t="s">
        <v>429</v>
      </c>
      <c r="T93" s="0" t="s">
        <v>872</v>
      </c>
    </row>
    <row r="94" spans="1:20" ht="33.75" customHeight="1" x14ac:dyDescent="0.25">
      <c r="A94" s="105" t="s">
        <v>431</v>
      </c>
      <c r="B94" s="105" t="s">
        <v>432</v>
      </c>
      <c r="C94" s="106">
        <f>HYPERLINK("http://atberg.aha.ru/dnv/npk2027-3-14.jpg")</f>
        <v/>
      </c>
      <c r="D94" s="107"/>
      <c r="E94" s="105" t="s">
        <v>433</v>
      </c>
      <c r="F94" s="108" t="s">
        <v>434</v>
      </c>
      <c r="G94" s="105" t="s">
        <v>78</v>
      </c>
      <c r="H94" s="109"/>
      <c r="I94" s="110"/>
      <c r="J94" s="111" t="s">
        <v>94</v>
      </c>
      <c r="K94" s="111" t="s">
        <v>383</v>
      </c>
      <c r="L94" s="111" t="s">
        <v>351</v>
      </c>
      <c r="M94" s="105" t="s">
        <v>99</v>
      </c>
      <c r="N94" s="26" t="s">
        <v>384</v>
      </c>
      <c r="O94" s="105"/>
      <c r="P94" s="27" t="s">
        <v>350</v>
      </c>
      <c r="Q94" s="27" t="s">
        <v>102</v>
      </c>
      <c r="R94" s="105">
        <v>53.8</v>
      </c>
      <c r="S94" s="0" t="s">
        <v>432</v>
      </c>
      <c r="T94" s="0" t="s">
        <v>872</v>
      </c>
    </row>
    <row r="95" spans="1:20" ht="33.75" customHeight="1" x14ac:dyDescent="0.2">
      <c r="A95" s="105" t="s">
        <v>435</v>
      </c>
      <c r="B95" s="105" t="s">
        <v>436</v>
      </c>
      <c r="C95" s="106">
        <f>HYPERLINK("http://atberg.aha.ru/dnv/npk2027-4-01.jpg")</f>
        <v/>
      </c>
      <c r="D95" s="107"/>
      <c r="E95" s="105" t="s">
        <v>437</v>
      </c>
      <c r="F95" s="108" t="s">
        <v>390</v>
      </c>
      <c r="G95" s="105" t="s">
        <v>78</v>
      </c>
      <c r="H95" s="109"/>
      <c r="I95" s="110"/>
      <c r="J95" s="111" t="s">
        <v>87</v>
      </c>
      <c r="K95" s="111" t="s">
        <v>438</v>
      </c>
      <c r="L95" s="111" t="s">
        <v>385</v>
      </c>
      <c r="M95" s="105" t="s">
        <v>348</v>
      </c>
      <c r="N95" s="26" t="s">
        <v>439</v>
      </c>
      <c r="O95" s="105"/>
      <c r="P95" s="27" t="s">
        <v>91</v>
      </c>
      <c r="Q95" s="27" t="s">
        <v>102</v>
      </c>
      <c r="R95" s="105">
        <v>89.34</v>
      </c>
      <c r="S95" s="0" t="s">
        <v>436</v>
      </c>
      <c r="T95" s="0" t="s">
        <v>828</v>
      </c>
    </row>
    <row r="96" spans="1:20" ht="33.75" customHeight="1" x14ac:dyDescent="0.2">
      <c r="A96" s="105" t="s">
        <v>442</v>
      </c>
      <c r="B96" s="105" t="s">
        <v>443</v>
      </c>
      <c r="C96" s="106">
        <f>HYPERLINK("http://atberg.aha.ru/dnv/npk2027-4-02.jpg")</f>
        <v/>
      </c>
      <c r="D96" s="107"/>
      <c r="E96" s="105" t="s">
        <v>444</v>
      </c>
      <c r="F96" s="108" t="s">
        <v>394</v>
      </c>
      <c r="G96" s="105" t="s">
        <v>78</v>
      </c>
      <c r="H96" s="109"/>
      <c r="I96" s="110"/>
      <c r="J96" s="111" t="s">
        <v>87</v>
      </c>
      <c r="K96" s="111" t="s">
        <v>438</v>
      </c>
      <c r="L96" s="111" t="s">
        <v>385</v>
      </c>
      <c r="M96" s="105" t="s">
        <v>348</v>
      </c>
      <c r="N96" s="26" t="s">
        <v>439</v>
      </c>
      <c r="O96" s="105"/>
      <c r="P96" s="27" t="s">
        <v>91</v>
      </c>
      <c r="Q96" s="27" t="s">
        <v>102</v>
      </c>
      <c r="R96" s="105">
        <v>89.34</v>
      </c>
      <c r="S96" s="0" t="s">
        <v>443</v>
      </c>
      <c r="T96" s="0" t="s">
        <v>828</v>
      </c>
    </row>
    <row r="97" spans="1:20" ht="33.75" customHeight="1" x14ac:dyDescent="0.2">
      <c r="A97" s="105" t="s">
        <v>445</v>
      </c>
      <c r="B97" s="105" t="s">
        <v>446</v>
      </c>
      <c r="C97" s="106">
        <f>HYPERLINK("http://atberg.aha.ru/dnv/npk2027-4-03.jpg")</f>
        <v/>
      </c>
      <c r="D97" s="107"/>
      <c r="E97" s="105" t="s">
        <v>447</v>
      </c>
      <c r="F97" s="108" t="s">
        <v>448</v>
      </c>
      <c r="G97" s="105" t="s">
        <v>78</v>
      </c>
      <c r="H97" s="109"/>
      <c r="I97" s="110"/>
      <c r="J97" s="111" t="s">
        <v>87</v>
      </c>
      <c r="K97" s="111" t="s">
        <v>438</v>
      </c>
      <c r="L97" s="111" t="s">
        <v>385</v>
      </c>
      <c r="M97" s="105" t="s">
        <v>348</v>
      </c>
      <c r="N97" s="26" t="s">
        <v>439</v>
      </c>
      <c r="O97" s="105"/>
      <c r="P97" s="27" t="s">
        <v>91</v>
      </c>
      <c r="Q97" s="27" t="s">
        <v>102</v>
      </c>
      <c r="R97" s="105">
        <v>89.34</v>
      </c>
      <c r="S97" s="0" t="s">
        <v>446</v>
      </c>
      <c r="T97" s="0" t="s">
        <v>828</v>
      </c>
    </row>
    <row r="98" spans="1:20" ht="33.75" customHeight="1" x14ac:dyDescent="0.2">
      <c r="A98" s="105" t="s">
        <v>449</v>
      </c>
      <c r="B98" s="105" t="s">
        <v>450</v>
      </c>
      <c r="C98" s="106">
        <f>HYPERLINK("http://atberg.aha.ru/dnv/npk2027-4-04.jpg")</f>
        <v/>
      </c>
      <c r="D98" s="107"/>
      <c r="E98" s="105" t="s">
        <v>451</v>
      </c>
      <c r="F98" s="108" t="s">
        <v>186</v>
      </c>
      <c r="G98" s="105" t="s">
        <v>78</v>
      </c>
      <c r="H98" s="109"/>
      <c r="I98" s="110"/>
      <c r="J98" s="111" t="s">
        <v>87</v>
      </c>
      <c r="K98" s="111" t="s">
        <v>438</v>
      </c>
      <c r="L98" s="111" t="s">
        <v>385</v>
      </c>
      <c r="M98" s="105" t="s">
        <v>348</v>
      </c>
      <c r="N98" s="26" t="s">
        <v>439</v>
      </c>
      <c r="O98" s="105"/>
      <c r="P98" s="27" t="s">
        <v>91</v>
      </c>
      <c r="Q98" s="27" t="s">
        <v>102</v>
      </c>
      <c r="R98" s="105">
        <v>89.34</v>
      </c>
      <c r="S98" s="0" t="s">
        <v>450</v>
      </c>
      <c r="T98" s="0" t="s">
        <v>828</v>
      </c>
    </row>
    <row r="99" spans="1:20" ht="33.75" customHeight="1" x14ac:dyDescent="0.2">
      <c r="A99" s="105" t="s">
        <v>452</v>
      </c>
      <c r="B99" s="105" t="s">
        <v>453</v>
      </c>
      <c r="C99" s="106">
        <f>HYPERLINK("http://atberg.aha.ru/dnv/npk2027-4-05.jpg")</f>
        <v/>
      </c>
      <c r="D99" s="107"/>
      <c r="E99" s="105" t="s">
        <v>454</v>
      </c>
      <c r="F99" s="108" t="s">
        <v>455</v>
      </c>
      <c r="G99" s="105" t="s">
        <v>78</v>
      </c>
      <c r="H99" s="109"/>
      <c r="I99" s="110"/>
      <c r="J99" s="111" t="s">
        <v>87</v>
      </c>
      <c r="K99" s="111" t="s">
        <v>438</v>
      </c>
      <c r="L99" s="111" t="s">
        <v>385</v>
      </c>
      <c r="M99" s="105" t="s">
        <v>348</v>
      </c>
      <c r="N99" s="26" t="s">
        <v>439</v>
      </c>
      <c r="O99" s="105"/>
      <c r="P99" s="27" t="s">
        <v>91</v>
      </c>
      <c r="Q99" s="27" t="s">
        <v>102</v>
      </c>
      <c r="R99" s="105">
        <v>89.34</v>
      </c>
      <c r="S99" s="0" t="s">
        <v>453</v>
      </c>
      <c r="T99" s="0" t="s">
        <v>828</v>
      </c>
    </row>
    <row r="100" spans="1:20" ht="33.75" customHeight="1" x14ac:dyDescent="0.2">
      <c r="A100" s="105" t="s">
        <v>456</v>
      </c>
      <c r="B100" s="105" t="s">
        <v>457</v>
      </c>
      <c r="C100" s="106">
        <f>HYPERLINK("http://atberg.aha.ru/dnv/npk2027-4-07.jpg")</f>
        <v/>
      </c>
      <c r="D100" s="107"/>
      <c r="E100" s="105" t="s">
        <v>458</v>
      </c>
      <c r="F100" s="108" t="s">
        <v>459</v>
      </c>
      <c r="G100" s="105" t="s">
        <v>78</v>
      </c>
      <c r="H100" s="109"/>
      <c r="I100" s="110"/>
      <c r="J100" s="111" t="s">
        <v>87</v>
      </c>
      <c r="K100" s="111" t="s">
        <v>438</v>
      </c>
      <c r="L100" s="111" t="s">
        <v>385</v>
      </c>
      <c r="M100" s="105" t="s">
        <v>348</v>
      </c>
      <c r="N100" s="26" t="s">
        <v>439</v>
      </c>
      <c r="O100" s="105"/>
      <c r="P100" s="27" t="s">
        <v>91</v>
      </c>
      <c r="Q100" s="27" t="s">
        <v>102</v>
      </c>
      <c r="R100" s="105">
        <v>89.34</v>
      </c>
      <c r="S100" s="0" t="s">
        <v>457</v>
      </c>
      <c r="T100" s="0" t="s">
        <v>828</v>
      </c>
    </row>
    <row r="101" spans="1:20" ht="33.75" customHeight="1" x14ac:dyDescent="0.2">
      <c r="A101" s="105" t="s">
        <v>460</v>
      </c>
      <c r="B101" s="105" t="s">
        <v>461</v>
      </c>
      <c r="C101" s="106">
        <f>HYPERLINK("http://atberg.aha.ru/dnv/npk2027-4-06.jpg")</f>
        <v/>
      </c>
      <c r="D101" s="107"/>
      <c r="E101" s="105" t="s">
        <v>462</v>
      </c>
      <c r="F101" s="108" t="s">
        <v>266</v>
      </c>
      <c r="G101" s="105" t="s">
        <v>78</v>
      </c>
      <c r="H101" s="109"/>
      <c r="I101" s="110"/>
      <c r="J101" s="111" t="s">
        <v>87</v>
      </c>
      <c r="K101" s="111" t="s">
        <v>438</v>
      </c>
      <c r="L101" s="111" t="s">
        <v>385</v>
      </c>
      <c r="M101" s="105" t="s">
        <v>348</v>
      </c>
      <c r="N101" s="26" t="s">
        <v>439</v>
      </c>
      <c r="O101" s="105"/>
      <c r="P101" s="27" t="s">
        <v>91</v>
      </c>
      <c r="Q101" s="27" t="s">
        <v>102</v>
      </c>
      <c r="R101" s="105">
        <v>89.34</v>
      </c>
      <c r="S101" s="0" t="s">
        <v>461</v>
      </c>
      <c r="T101" s="0" t="s">
        <v>828</v>
      </c>
    </row>
    <row r="102" spans="1:20" ht="33.75" customHeight="1" x14ac:dyDescent="0.2">
      <c r="A102" s="105" t="s">
        <v>463</v>
      </c>
      <c r="B102" s="105" t="s">
        <v>464</v>
      </c>
      <c r="C102" s="106">
        <f>HYPERLINK("http://atberg.aha.ru/dnv/npk2027-4-08.jpg")</f>
        <v/>
      </c>
      <c r="D102" s="107"/>
      <c r="E102" s="105" t="s">
        <v>465</v>
      </c>
      <c r="F102" s="108" t="s">
        <v>466</v>
      </c>
      <c r="G102" s="105" t="s">
        <v>78</v>
      </c>
      <c r="H102" s="109"/>
      <c r="I102" s="110"/>
      <c r="J102" s="111" t="s">
        <v>87</v>
      </c>
      <c r="K102" s="111" t="s">
        <v>438</v>
      </c>
      <c r="L102" s="111" t="s">
        <v>385</v>
      </c>
      <c r="M102" s="105" t="s">
        <v>348</v>
      </c>
      <c r="N102" s="26" t="s">
        <v>439</v>
      </c>
      <c r="O102" s="105"/>
      <c r="P102" s="27" t="s">
        <v>91</v>
      </c>
      <c r="Q102" s="27" t="s">
        <v>102</v>
      </c>
      <c r="R102" s="105">
        <v>89.34</v>
      </c>
      <c r="S102" s="0" t="s">
        <v>464</v>
      </c>
      <c r="T102" s="0" t="s">
        <v>828</v>
      </c>
    </row>
    <row r="103" spans="1:20" ht="33.75" customHeight="1" x14ac:dyDescent="0.25">
      <c r="A103" s="105" t="s">
        <v>467</v>
      </c>
      <c r="B103" s="105" t="s">
        <v>468</v>
      </c>
      <c r="C103" s="106">
        <f>HYPERLINK("http://atberg.aha.ru/dnv/npk2027-4-09.jpg")</f>
        <v/>
      </c>
      <c r="D103" s="107"/>
      <c r="E103" s="105" t="s">
        <v>469</v>
      </c>
      <c r="F103" s="108" t="s">
        <v>470</v>
      </c>
      <c r="G103" s="105" t="s">
        <v>78</v>
      </c>
      <c r="H103" s="109"/>
      <c r="I103" s="110"/>
      <c r="J103" s="111" t="s">
        <v>87</v>
      </c>
      <c r="K103" s="111" t="s">
        <v>438</v>
      </c>
      <c r="L103" s="111" t="s">
        <v>385</v>
      </c>
      <c r="M103" s="105" t="s">
        <v>348</v>
      </c>
      <c r="N103" s="26" t="s">
        <v>439</v>
      </c>
      <c r="O103" s="105"/>
      <c r="P103" s="27" t="s">
        <v>91</v>
      </c>
      <c r="Q103" s="27" t="s">
        <v>102</v>
      </c>
      <c r="R103" s="105">
        <v>89.34</v>
      </c>
      <c r="S103" s="0" t="s">
        <v>468</v>
      </c>
      <c r="T103" s="0" t="s">
        <v>828</v>
      </c>
    </row>
    <row r="104" spans="1:20" ht="33.75" customHeight="1" x14ac:dyDescent="0.2">
      <c r="A104" s="105" t="s">
        <v>471</v>
      </c>
      <c r="B104" s="105" t="s">
        <v>472</v>
      </c>
      <c r="C104" s="106">
        <f>HYPERLINK("http://atberg.aha.ru/dnv/npk2027-5-01.jpg")</f>
        <v/>
      </c>
      <c r="D104" s="107"/>
      <c r="E104" s="105" t="s">
        <v>473</v>
      </c>
      <c r="F104" s="108" t="s">
        <v>474</v>
      </c>
      <c r="G104" s="105" t="s">
        <v>78</v>
      </c>
      <c r="H104" s="109"/>
      <c r="I104" s="110"/>
      <c r="J104" s="111" t="s">
        <v>87</v>
      </c>
      <c r="K104" s="111" t="s">
        <v>438</v>
      </c>
      <c r="L104" s="111" t="s">
        <v>385</v>
      </c>
      <c r="M104" s="105" t="s">
        <v>348</v>
      </c>
      <c r="N104" s="26" t="s">
        <v>475</v>
      </c>
      <c r="O104" s="105"/>
      <c r="P104" s="27" t="s">
        <v>476</v>
      </c>
      <c r="Q104" s="27" t="s">
        <v>102</v>
      </c>
      <c r="R104" s="105">
        <v>125.84</v>
      </c>
      <c r="S104" s="0" t="s">
        <v>472</v>
      </c>
      <c r="T104" s="0" t="s">
        <v>440</v>
      </c>
    </row>
    <row r="105" spans="1:20" ht="33.75" customHeight="1" x14ac:dyDescent="0.2">
      <c r="A105" s="105" t="s">
        <v>479</v>
      </c>
      <c r="B105" s="105" t="s">
        <v>480</v>
      </c>
      <c r="C105" s="106">
        <f>HYPERLINK("http://atberg.aha.ru/dnv/npk2027-5-02.jpg")</f>
        <v/>
      </c>
      <c r="D105" s="107"/>
      <c r="E105" s="105" t="s">
        <v>481</v>
      </c>
      <c r="F105" s="108" t="s">
        <v>123</v>
      </c>
      <c r="G105" s="105" t="s">
        <v>78</v>
      </c>
      <c r="H105" s="109"/>
      <c r="I105" s="110"/>
      <c r="J105" s="111" t="s">
        <v>87</v>
      </c>
      <c r="K105" s="111" t="s">
        <v>438</v>
      </c>
      <c r="L105" s="111" t="s">
        <v>385</v>
      </c>
      <c r="M105" s="105" t="s">
        <v>348</v>
      </c>
      <c r="N105" s="26" t="s">
        <v>475</v>
      </c>
      <c r="O105" s="105"/>
      <c r="P105" s="27" t="s">
        <v>476</v>
      </c>
      <c r="Q105" s="27" t="s">
        <v>102</v>
      </c>
      <c r="R105" s="105">
        <v>125.84</v>
      </c>
      <c r="S105" s="0" t="s">
        <v>480</v>
      </c>
      <c r="T105" s="0" t="s">
        <v>440</v>
      </c>
    </row>
    <row r="106" spans="1:20" ht="33.75" customHeight="1" x14ac:dyDescent="0.2">
      <c r="A106" s="105" t="s">
        <v>482</v>
      </c>
      <c r="B106" s="105" t="s">
        <v>483</v>
      </c>
      <c r="C106" s="106">
        <f>HYPERLINK("http://atberg.aha.ru/dnv/npk2027-5-03.jpg")</f>
        <v/>
      </c>
      <c r="D106" s="107"/>
      <c r="E106" s="105" t="s">
        <v>484</v>
      </c>
      <c r="F106" s="108" t="s">
        <v>398</v>
      </c>
      <c r="G106" s="105" t="s">
        <v>78</v>
      </c>
      <c r="H106" s="109"/>
      <c r="I106" s="110"/>
      <c r="J106" s="111" t="s">
        <v>87</v>
      </c>
      <c r="K106" s="111" t="s">
        <v>438</v>
      </c>
      <c r="L106" s="111" t="s">
        <v>385</v>
      </c>
      <c r="M106" s="105" t="s">
        <v>348</v>
      </c>
      <c r="N106" s="26" t="s">
        <v>475</v>
      </c>
      <c r="O106" s="105"/>
      <c r="P106" s="27" t="s">
        <v>476</v>
      </c>
      <c r="Q106" s="27" t="s">
        <v>102</v>
      </c>
      <c r="R106" s="105">
        <v>125.84</v>
      </c>
      <c r="S106" s="0" t="s">
        <v>483</v>
      </c>
      <c r="T106" s="0" t="s">
        <v>440</v>
      </c>
    </row>
    <row r="107" spans="1:20" ht="33.75" customHeight="1" x14ac:dyDescent="0.2">
      <c r="A107" s="105" t="s">
        <v>485</v>
      </c>
      <c r="B107" s="105" t="s">
        <v>486</v>
      </c>
      <c r="C107" s="106">
        <f>HYPERLINK("http://atberg.aha.ru/dnv/npk2027-5-04.jpg")</f>
        <v/>
      </c>
      <c r="D107" s="107"/>
      <c r="E107" s="105" t="s">
        <v>487</v>
      </c>
      <c r="F107" s="108" t="s">
        <v>89</v>
      </c>
      <c r="G107" s="105" t="s">
        <v>78</v>
      </c>
      <c r="H107" s="109"/>
      <c r="I107" s="110"/>
      <c r="J107" s="111" t="s">
        <v>87</v>
      </c>
      <c r="K107" s="111" t="s">
        <v>438</v>
      </c>
      <c r="L107" s="111" t="s">
        <v>385</v>
      </c>
      <c r="M107" s="105" t="s">
        <v>348</v>
      </c>
      <c r="N107" s="26" t="s">
        <v>475</v>
      </c>
      <c r="O107" s="105"/>
      <c r="P107" s="27" t="s">
        <v>476</v>
      </c>
      <c r="Q107" s="27" t="s">
        <v>102</v>
      </c>
      <c r="R107" s="105">
        <v>125.84</v>
      </c>
      <c r="S107" s="0" t="s">
        <v>486</v>
      </c>
      <c r="T107" s="0" t="s">
        <v>440</v>
      </c>
    </row>
    <row r="108" spans="1:20" ht="33.75" customHeight="1" x14ac:dyDescent="0.2">
      <c r="A108" s="105" t="s">
        <v>488</v>
      </c>
      <c r="B108" s="105" t="s">
        <v>489</v>
      </c>
      <c r="C108" s="106">
        <f>HYPERLINK("http://atberg.aha.ru/dnv/npk2027-5-05.jpg")</f>
        <v/>
      </c>
      <c r="D108" s="107"/>
      <c r="E108" s="105" t="s">
        <v>490</v>
      </c>
      <c r="F108" s="108" t="s">
        <v>298</v>
      </c>
      <c r="G108" s="105" t="s">
        <v>78</v>
      </c>
      <c r="H108" s="109"/>
      <c r="I108" s="110"/>
      <c r="J108" s="111" t="s">
        <v>87</v>
      </c>
      <c r="K108" s="111" t="s">
        <v>438</v>
      </c>
      <c r="L108" s="111" t="s">
        <v>385</v>
      </c>
      <c r="M108" s="105" t="s">
        <v>348</v>
      </c>
      <c r="N108" s="26" t="s">
        <v>475</v>
      </c>
      <c r="O108" s="105"/>
      <c r="P108" s="27" t="s">
        <v>476</v>
      </c>
      <c r="Q108" s="27" t="s">
        <v>102</v>
      </c>
      <c r="R108" s="105">
        <v>125.84</v>
      </c>
      <c r="S108" s="0" t="s">
        <v>489</v>
      </c>
      <c r="T108" s="0" t="s">
        <v>440</v>
      </c>
    </row>
    <row r="109" spans="1:20" ht="33.75" customHeight="1" x14ac:dyDescent="0.25">
      <c r="A109" s="105" t="s">
        <v>491</v>
      </c>
      <c r="B109" s="105" t="s">
        <v>492</v>
      </c>
      <c r="C109" s="106">
        <f>HYPERLINK("http://atberg.aha.ru/dnv/npk2027-5-06.jpg")</f>
        <v/>
      </c>
      <c r="D109" s="107"/>
      <c r="E109" s="105" t="s">
        <v>493</v>
      </c>
      <c r="F109" s="108" t="s">
        <v>494</v>
      </c>
      <c r="G109" s="105" t="s">
        <v>78</v>
      </c>
      <c r="H109" s="109"/>
      <c r="I109" s="110"/>
      <c r="J109" s="111" t="s">
        <v>87</v>
      </c>
      <c r="K109" s="111" t="s">
        <v>438</v>
      </c>
      <c r="L109" s="111" t="s">
        <v>385</v>
      </c>
      <c r="M109" s="105" t="s">
        <v>348</v>
      </c>
      <c r="N109" s="26" t="s">
        <v>475</v>
      </c>
      <c r="O109" s="105"/>
      <c r="P109" s="27" t="s">
        <v>476</v>
      </c>
      <c r="Q109" s="27" t="s">
        <v>102</v>
      </c>
      <c r="R109" s="105">
        <v>125.84</v>
      </c>
      <c r="S109" s="0" t="s">
        <v>492</v>
      </c>
      <c r="T109" s="0" t="s">
        <v>440</v>
      </c>
    </row>
    <row r="110" spans="1:20" ht="67.5" customHeight="1" x14ac:dyDescent="0.2">
      <c r="A110" s="105" t="s">
        <v>495</v>
      </c>
      <c r="B110" s="105" t="s">
        <v>496</v>
      </c>
      <c r="C110" s="106">
        <f>HYPERLINK("http://atberg.aha.ru/dnv/npk2027-6-01.jpg")</f>
        <v/>
      </c>
      <c r="D110" s="107"/>
      <c r="E110" s="105" t="s">
        <v>497</v>
      </c>
      <c r="F110" s="108" t="s">
        <v>498</v>
      </c>
      <c r="G110" s="105" t="s">
        <v>78</v>
      </c>
      <c r="H110" s="109"/>
      <c r="I110" s="110"/>
      <c r="J110" s="111" t="s">
        <v>499</v>
      </c>
      <c r="K110" s="111" t="s">
        <v>500</v>
      </c>
      <c r="L110" s="111" t="s">
        <v>477</v>
      </c>
      <c r="M110" s="105" t="s">
        <v>348</v>
      </c>
      <c r="N110" s="26" t="s">
        <v>501</v>
      </c>
      <c r="O110" s="105"/>
      <c r="P110" s="27" t="s">
        <v>502</v>
      </c>
      <c r="Q110" s="27" t="s">
        <v>102</v>
      </c>
      <c r="R110" s="105">
        <v>249.76</v>
      </c>
      <c r="S110" s="0" t="s">
        <v>496</v>
      </c>
      <c r="T110" s="0" t="s">
        <v>813</v>
      </c>
    </row>
    <row r="111" spans="1:20" ht="67.5" customHeight="1" x14ac:dyDescent="0.2">
      <c r="A111" s="105" t="s">
        <v>505</v>
      </c>
      <c r="B111" s="105" t="s">
        <v>506</v>
      </c>
      <c r="C111" s="106">
        <f>HYPERLINK("http://atberg.aha.ru/dnv/npk2027-6-02.jpg")</f>
        <v/>
      </c>
      <c r="D111" s="107"/>
      <c r="E111" s="105" t="s">
        <v>507</v>
      </c>
      <c r="F111" s="108" t="s">
        <v>508</v>
      </c>
      <c r="G111" s="105" t="s">
        <v>78</v>
      </c>
      <c r="H111" s="109"/>
      <c r="I111" s="110"/>
      <c r="J111" s="111" t="s">
        <v>499</v>
      </c>
      <c r="K111" s="111" t="s">
        <v>500</v>
      </c>
      <c r="L111" s="111" t="s">
        <v>477</v>
      </c>
      <c r="M111" s="105" t="s">
        <v>348</v>
      </c>
      <c r="N111" s="26" t="s">
        <v>501</v>
      </c>
      <c r="O111" s="105"/>
      <c r="P111" s="27" t="s">
        <v>502</v>
      </c>
      <c r="Q111" s="27" t="s">
        <v>102</v>
      </c>
      <c r="R111" s="105">
        <v>249.76</v>
      </c>
      <c r="S111" s="0" t="s">
        <v>506</v>
      </c>
      <c r="T111" s="0" t="s">
        <v>813</v>
      </c>
    </row>
    <row r="112" spans="1:20" ht="67.5" customHeight="1" x14ac:dyDescent="0.2">
      <c r="A112" s="105" t="s">
        <v>509</v>
      </c>
      <c r="B112" s="105" t="s">
        <v>510</v>
      </c>
      <c r="C112" s="106">
        <f>HYPERLINK("http://atberg.aha.ru/dnv/npk2027-6-04.jpg")</f>
        <v/>
      </c>
      <c r="D112" s="107"/>
      <c r="E112" s="105" t="s">
        <v>511</v>
      </c>
      <c r="F112" s="108" t="s">
        <v>434</v>
      </c>
      <c r="G112" s="105" t="s">
        <v>78</v>
      </c>
      <c r="H112" s="109"/>
      <c r="I112" s="110"/>
      <c r="J112" s="111" t="s">
        <v>499</v>
      </c>
      <c r="K112" s="111" t="s">
        <v>500</v>
      </c>
      <c r="L112" s="111" t="s">
        <v>477</v>
      </c>
      <c r="M112" s="105" t="s">
        <v>348</v>
      </c>
      <c r="N112" s="26" t="s">
        <v>501</v>
      </c>
      <c r="O112" s="105"/>
      <c r="P112" s="27" t="s">
        <v>502</v>
      </c>
      <c r="Q112" s="27" t="s">
        <v>102</v>
      </c>
      <c r="R112" s="105">
        <v>249.76</v>
      </c>
      <c r="S112" s="0" t="s">
        <v>510</v>
      </c>
      <c r="T112" s="0" t="s">
        <v>813</v>
      </c>
    </row>
    <row r="113" spans="1:20" ht="67.5" customHeight="1" x14ac:dyDescent="0.2">
      <c r="A113" s="105" t="s">
        <v>512</v>
      </c>
      <c r="B113" s="105" t="s">
        <v>513</v>
      </c>
      <c r="C113" s="106">
        <f>HYPERLINK("http://atberg.aha.ru/dnv/npk2027-6-05.jpg")</f>
        <v/>
      </c>
      <c r="D113" s="107"/>
      <c r="E113" s="105" t="s">
        <v>514</v>
      </c>
      <c r="F113" s="108" t="s">
        <v>515</v>
      </c>
      <c r="G113" s="105" t="s">
        <v>78</v>
      </c>
      <c r="H113" s="109"/>
      <c r="I113" s="110"/>
      <c r="J113" s="111" t="s">
        <v>499</v>
      </c>
      <c r="K113" s="111" t="s">
        <v>500</v>
      </c>
      <c r="L113" s="111" t="s">
        <v>477</v>
      </c>
      <c r="M113" s="105" t="s">
        <v>348</v>
      </c>
      <c r="N113" s="26" t="s">
        <v>501</v>
      </c>
      <c r="O113" s="105"/>
      <c r="P113" s="27" t="s">
        <v>502</v>
      </c>
      <c r="Q113" s="27" t="s">
        <v>102</v>
      </c>
      <c r="R113" s="105">
        <v>249.76</v>
      </c>
      <c r="S113" s="0" t="s">
        <v>513</v>
      </c>
      <c r="T113" s="0" t="s">
        <v>813</v>
      </c>
    </row>
    <row r="114" spans="1:20" ht="67.5" customHeight="1" x14ac:dyDescent="0.2">
      <c r="A114" s="105" t="s">
        <v>516</v>
      </c>
      <c r="B114" s="105" t="s">
        <v>517</v>
      </c>
      <c r="C114" s="106">
        <f>HYPERLINK("http://atberg.aha.ru/dnv/npk2027-6-06.jpg")</f>
        <v/>
      </c>
      <c r="D114" s="107"/>
      <c r="E114" s="105" t="s">
        <v>518</v>
      </c>
      <c r="F114" s="108" t="s">
        <v>519</v>
      </c>
      <c r="G114" s="105" t="s">
        <v>78</v>
      </c>
      <c r="H114" s="109"/>
      <c r="I114" s="110"/>
      <c r="J114" s="111" t="s">
        <v>499</v>
      </c>
      <c r="K114" s="111" t="s">
        <v>500</v>
      </c>
      <c r="L114" s="111" t="s">
        <v>477</v>
      </c>
      <c r="M114" s="105" t="s">
        <v>348</v>
      </c>
      <c r="N114" s="26" t="s">
        <v>501</v>
      </c>
      <c r="O114" s="105"/>
      <c r="P114" s="27" t="s">
        <v>502</v>
      </c>
      <c r="Q114" s="27" t="s">
        <v>102</v>
      </c>
      <c r="R114" s="105">
        <v>249.76</v>
      </c>
      <c r="S114" s="0" t="s">
        <v>517</v>
      </c>
      <c r="T114" s="0" t="s">
        <v>813</v>
      </c>
    </row>
    <row r="115" spans="1:20" ht="67.5" customHeight="1" x14ac:dyDescent="0.25">
      <c r="A115" s="105" t="s">
        <v>520</v>
      </c>
      <c r="B115" s="105" t="s">
        <v>521</v>
      </c>
      <c r="C115" s="106">
        <f>HYPERLINK("http://atberg.aha.ru/dnv/npk2027-6-07.jpg")</f>
        <v/>
      </c>
      <c r="D115" s="107"/>
      <c r="E115" s="105" t="s">
        <v>522</v>
      </c>
      <c r="F115" s="108" t="s">
        <v>326</v>
      </c>
      <c r="G115" s="105" t="s">
        <v>78</v>
      </c>
      <c r="H115" s="109"/>
      <c r="I115" s="110"/>
      <c r="J115" s="111" t="s">
        <v>499</v>
      </c>
      <c r="K115" s="111" t="s">
        <v>500</v>
      </c>
      <c r="L115" s="111" t="s">
        <v>477</v>
      </c>
      <c r="M115" s="105" t="s">
        <v>348</v>
      </c>
      <c r="N115" s="26" t="s">
        <v>501</v>
      </c>
      <c r="O115" s="105"/>
      <c r="P115" s="27" t="s">
        <v>502</v>
      </c>
      <c r="Q115" s="27" t="s">
        <v>102</v>
      </c>
      <c r="R115" s="105">
        <v>249.76</v>
      </c>
      <c r="S115" s="0" t="s">
        <v>521</v>
      </c>
      <c r="T115" s="0" t="s">
        <v>813</v>
      </c>
    </row>
    <row r="116" spans="1:20" ht="90" customHeight="1" x14ac:dyDescent="0.2">
      <c r="A116" s="105" t="s">
        <v>523</v>
      </c>
      <c r="B116" s="105" t="s">
        <v>524</v>
      </c>
      <c r="C116" s="106">
        <f>HYPERLINK("http://atberg.aha.ru/dnv/npk2027-7-01.jpg")</f>
        <v/>
      </c>
      <c r="D116" s="107"/>
      <c r="E116" s="105" t="s">
        <v>525</v>
      </c>
      <c r="F116" s="108" t="s">
        <v>526</v>
      </c>
      <c r="G116" s="105" t="s">
        <v>78</v>
      </c>
      <c r="H116" s="109"/>
      <c r="I116" s="110"/>
      <c r="J116" s="111" t="s">
        <v>499</v>
      </c>
      <c r="K116" s="111" t="s">
        <v>527</v>
      </c>
      <c r="L116" s="111" t="s">
        <v>503</v>
      </c>
      <c r="M116" s="105" t="s">
        <v>32</v>
      </c>
      <c r="N116" s="26" t="s">
        <v>528</v>
      </c>
      <c r="O116" s="105"/>
      <c r="P116" s="27" t="s">
        <v>529</v>
      </c>
      <c r="Q116" s="27" t="s">
        <v>102</v>
      </c>
      <c r="R116" s="105">
        <v>206.54</v>
      </c>
      <c r="S116" s="0" t="s">
        <v>524</v>
      </c>
      <c r="T116" s="0" t="s">
        <v>790</v>
      </c>
    </row>
    <row r="117" spans="1:20" ht="90" customHeight="1" x14ac:dyDescent="0.2">
      <c r="A117" s="105" t="s">
        <v>532</v>
      </c>
      <c r="B117" s="105" t="s">
        <v>533</v>
      </c>
      <c r="C117" s="106">
        <f>HYPERLINK("http://atberg.aha.ru/dnv/npk2027-7-02.jpg")</f>
        <v/>
      </c>
      <c r="D117" s="107"/>
      <c r="E117" s="105" t="s">
        <v>534</v>
      </c>
      <c r="F117" s="108" t="s">
        <v>535</v>
      </c>
      <c r="G117" s="105" t="s">
        <v>78</v>
      </c>
      <c r="H117" s="109"/>
      <c r="I117" s="110"/>
      <c r="J117" s="111" t="s">
        <v>499</v>
      </c>
      <c r="K117" s="111" t="s">
        <v>527</v>
      </c>
      <c r="L117" s="111" t="s">
        <v>503</v>
      </c>
      <c r="M117" s="105" t="s">
        <v>32</v>
      </c>
      <c r="N117" s="26" t="s">
        <v>528</v>
      </c>
      <c r="O117" s="105"/>
      <c r="P117" s="27" t="s">
        <v>529</v>
      </c>
      <c r="Q117" s="27" t="s">
        <v>102</v>
      </c>
      <c r="R117" s="105">
        <v>206.54</v>
      </c>
      <c r="S117" s="0" t="s">
        <v>533</v>
      </c>
      <c r="T117" s="0" t="s">
        <v>790</v>
      </c>
    </row>
    <row r="118" spans="1:20" ht="90" customHeight="1" x14ac:dyDescent="0.2">
      <c r="A118" s="105" t="s">
        <v>536</v>
      </c>
      <c r="B118" s="105" t="s">
        <v>537</v>
      </c>
      <c r="C118" s="106">
        <f>HYPERLINK("http://atberg.aha.ru/dnv/npk2027-7-03.jpg")</f>
        <v/>
      </c>
      <c r="D118" s="107"/>
      <c r="E118" s="105" t="s">
        <v>538</v>
      </c>
      <c r="F118" s="108" t="s">
        <v>539</v>
      </c>
      <c r="G118" s="105" t="s">
        <v>78</v>
      </c>
      <c r="H118" s="109"/>
      <c r="I118" s="110"/>
      <c r="J118" s="111" t="s">
        <v>499</v>
      </c>
      <c r="K118" s="111" t="s">
        <v>527</v>
      </c>
      <c r="L118" s="111" t="s">
        <v>503</v>
      </c>
      <c r="M118" s="105" t="s">
        <v>32</v>
      </c>
      <c r="N118" s="26" t="s">
        <v>528</v>
      </c>
      <c r="O118" s="105"/>
      <c r="P118" s="27" t="s">
        <v>529</v>
      </c>
      <c r="Q118" s="27" t="s">
        <v>102</v>
      </c>
      <c r="R118" s="105">
        <v>206.54</v>
      </c>
      <c r="S118" s="0" t="s">
        <v>537</v>
      </c>
      <c r="T118" s="0" t="s">
        <v>790</v>
      </c>
    </row>
    <row r="119" spans="1:20" ht="90" customHeight="1" x14ac:dyDescent="0.25">
      <c r="A119" s="105" t="s">
        <v>540</v>
      </c>
      <c r="B119" s="105" t="s">
        <v>541</v>
      </c>
      <c r="C119" s="106">
        <f>HYPERLINK("http://atberg.aha.ru/dnv/npk2027-7-04.jpg")</f>
        <v/>
      </c>
      <c r="D119" s="107"/>
      <c r="E119" s="105" t="s">
        <v>542</v>
      </c>
      <c r="F119" s="108" t="s">
        <v>543</v>
      </c>
      <c r="G119" s="105" t="s">
        <v>78</v>
      </c>
      <c r="H119" s="109"/>
      <c r="I119" s="110"/>
      <c r="J119" s="111" t="s">
        <v>499</v>
      </c>
      <c r="K119" s="111" t="s">
        <v>527</v>
      </c>
      <c r="L119" s="111" t="s">
        <v>503</v>
      </c>
      <c r="M119" s="105" t="s">
        <v>32</v>
      </c>
      <c r="N119" s="26" t="s">
        <v>528</v>
      </c>
      <c r="O119" s="105"/>
      <c r="P119" s="27" t="s">
        <v>529</v>
      </c>
      <c r="Q119" s="27" t="s">
        <v>102</v>
      </c>
      <c r="R119" s="105">
        <v>206.54</v>
      </c>
      <c r="S119" s="0" t="s">
        <v>541</v>
      </c>
      <c r="T119" s="0" t="s">
        <v>790</v>
      </c>
    </row>
    <row r="120" spans="1:20" ht="45" customHeight="1" x14ac:dyDescent="0.2">
      <c r="A120" s="105" t="s">
        <v>544</v>
      </c>
      <c r="B120" s="105" t="s">
        <v>545</v>
      </c>
      <c r="C120" s="106">
        <f>HYPERLINK("http://atberg.aha.ru/dnv/npk2027-8-01.jpg")</f>
        <v/>
      </c>
      <c r="D120" s="107"/>
      <c r="E120" s="105" t="s">
        <v>546</v>
      </c>
      <c r="F120" s="108" t="s">
        <v>547</v>
      </c>
      <c r="G120" s="105" t="s">
        <v>78</v>
      </c>
      <c r="H120" s="109"/>
      <c r="I120" s="110"/>
      <c r="J120" s="111" t="s">
        <v>499</v>
      </c>
      <c r="K120" s="111" t="s">
        <v>527</v>
      </c>
      <c r="L120" s="111" t="s">
        <v>503</v>
      </c>
      <c r="M120" s="105" t="s">
        <v>92</v>
      </c>
      <c r="N120" s="26" t="s">
        <v>528</v>
      </c>
      <c r="O120" s="105"/>
      <c r="P120" s="27" t="s">
        <v>548</v>
      </c>
      <c r="Q120" s="27" t="s">
        <v>102</v>
      </c>
      <c r="R120" s="105">
        <v>128.72</v>
      </c>
      <c r="S120" s="0" t="s">
        <v>545</v>
      </c>
      <c r="T120" s="0" t="s">
        <v>530</v>
      </c>
    </row>
    <row r="121" spans="1:20" ht="45" customHeight="1" x14ac:dyDescent="0.2">
      <c r="A121" s="105" t="s">
        <v>551</v>
      </c>
      <c r="B121" s="105" t="s">
        <v>552</v>
      </c>
      <c r="C121" s="106">
        <f>HYPERLINK("http://atberg.aha.ru/dnv/npk2027-8-02.jpg")</f>
        <v/>
      </c>
      <c r="D121" s="107"/>
      <c r="E121" s="105" t="s">
        <v>553</v>
      </c>
      <c r="F121" s="108" t="s">
        <v>554</v>
      </c>
      <c r="G121" s="105" t="s">
        <v>78</v>
      </c>
      <c r="H121" s="109"/>
      <c r="I121" s="110"/>
      <c r="J121" s="111" t="s">
        <v>499</v>
      </c>
      <c r="K121" s="111" t="s">
        <v>527</v>
      </c>
      <c r="L121" s="111" t="s">
        <v>503</v>
      </c>
      <c r="M121" s="105" t="s">
        <v>92</v>
      </c>
      <c r="N121" s="26" t="s">
        <v>528</v>
      </c>
      <c r="O121" s="105"/>
      <c r="P121" s="27" t="s">
        <v>548</v>
      </c>
      <c r="Q121" s="27" t="s">
        <v>102</v>
      </c>
      <c r="R121" s="105">
        <v>128.72</v>
      </c>
      <c r="S121" s="0" t="s">
        <v>552</v>
      </c>
      <c r="T121" s="0" t="s">
        <v>530</v>
      </c>
    </row>
    <row r="122" spans="1:20" ht="45" customHeight="1" x14ac:dyDescent="0.2">
      <c r="A122" s="105" t="s">
        <v>555</v>
      </c>
      <c r="B122" s="105" t="s">
        <v>556</v>
      </c>
      <c r="C122" s="106">
        <f>HYPERLINK("http://atberg.aha.ru/dnv/npk2027-8-03.jpg")</f>
        <v/>
      </c>
      <c r="D122" s="107"/>
      <c r="E122" s="105" t="s">
        <v>557</v>
      </c>
      <c r="F122" s="108" t="s">
        <v>558</v>
      </c>
      <c r="G122" s="105" t="s">
        <v>78</v>
      </c>
      <c r="H122" s="109"/>
      <c r="I122" s="110"/>
      <c r="J122" s="111" t="s">
        <v>499</v>
      </c>
      <c r="K122" s="111" t="s">
        <v>527</v>
      </c>
      <c r="L122" s="111" t="s">
        <v>503</v>
      </c>
      <c r="M122" s="105" t="s">
        <v>92</v>
      </c>
      <c r="N122" s="26" t="s">
        <v>528</v>
      </c>
      <c r="O122" s="105"/>
      <c r="P122" s="27" t="s">
        <v>548</v>
      </c>
      <c r="Q122" s="27" t="s">
        <v>102</v>
      </c>
      <c r="R122" s="105">
        <v>128.72</v>
      </c>
      <c r="S122" s="0" t="s">
        <v>556</v>
      </c>
      <c r="T122" s="0" t="s">
        <v>530</v>
      </c>
    </row>
    <row r="123" spans="1:20" ht="45" customHeight="1" x14ac:dyDescent="0.2">
      <c r="A123" s="105" t="s">
        <v>559</v>
      </c>
      <c r="B123" s="105" t="s">
        <v>560</v>
      </c>
      <c r="C123" s="106">
        <f>HYPERLINK("http://atberg.aha.ru/dnv/npk2027-8-04.jpg")</f>
        <v/>
      </c>
      <c r="D123" s="107"/>
      <c r="E123" s="105" t="s">
        <v>561</v>
      </c>
      <c r="F123" s="108" t="s">
        <v>562</v>
      </c>
      <c r="G123" s="105" t="s">
        <v>78</v>
      </c>
      <c r="H123" s="109"/>
      <c r="I123" s="110"/>
      <c r="J123" s="111" t="s">
        <v>499</v>
      </c>
      <c r="K123" s="111" t="s">
        <v>527</v>
      </c>
      <c r="L123" s="111" t="s">
        <v>503</v>
      </c>
      <c r="M123" s="105" t="s">
        <v>92</v>
      </c>
      <c r="N123" s="26" t="s">
        <v>528</v>
      </c>
      <c r="O123" s="105"/>
      <c r="P123" s="27" t="s">
        <v>548</v>
      </c>
      <c r="Q123" s="27" t="s">
        <v>102</v>
      </c>
      <c r="R123" s="105">
        <v>128.72</v>
      </c>
      <c r="S123" s="0" t="s">
        <v>560</v>
      </c>
      <c r="T123" s="0" t="s">
        <v>530</v>
      </c>
    </row>
    <row r="124" spans="1:20" ht="45" customHeight="1" x14ac:dyDescent="0.2">
      <c r="A124" s="105" t="s">
        <v>563</v>
      </c>
      <c r="B124" s="105" t="s">
        <v>564</v>
      </c>
      <c r="C124" s="106">
        <f>HYPERLINK("http://atberg.aha.ru/dnv/npk2027-8-05.jpg")</f>
        <v/>
      </c>
      <c r="D124" s="107"/>
      <c r="E124" s="105" t="s">
        <v>565</v>
      </c>
      <c r="F124" s="108" t="s">
        <v>566</v>
      </c>
      <c r="G124" s="105" t="s">
        <v>78</v>
      </c>
      <c r="H124" s="109"/>
      <c r="I124" s="110"/>
      <c r="J124" s="111" t="s">
        <v>499</v>
      </c>
      <c r="K124" s="111" t="s">
        <v>527</v>
      </c>
      <c r="L124" s="111" t="s">
        <v>503</v>
      </c>
      <c r="M124" s="105" t="s">
        <v>92</v>
      </c>
      <c r="N124" s="26" t="s">
        <v>528</v>
      </c>
      <c r="O124" s="105"/>
      <c r="P124" s="27" t="s">
        <v>548</v>
      </c>
      <c r="Q124" s="27" t="s">
        <v>102</v>
      </c>
      <c r="R124" s="105">
        <v>128.72</v>
      </c>
      <c r="S124" s="0" t="s">
        <v>564</v>
      </c>
      <c r="T124" s="0" t="s">
        <v>530</v>
      </c>
    </row>
    <row r="125" spans="1:20" ht="45" customHeight="1" x14ac:dyDescent="0.2">
      <c r="A125" s="105" t="s">
        <v>567</v>
      </c>
      <c r="B125" s="105" t="s">
        <v>568</v>
      </c>
      <c r="C125" s="106">
        <f>HYPERLINK("http://atberg.aha.ru/dnv/npk2027-8-06.jpg")</f>
        <v/>
      </c>
      <c r="D125" s="107"/>
      <c r="E125" s="105" t="s">
        <v>569</v>
      </c>
      <c r="F125" s="108" t="s">
        <v>570</v>
      </c>
      <c r="G125" s="105" t="s">
        <v>78</v>
      </c>
      <c r="H125" s="109"/>
      <c r="I125" s="110"/>
      <c r="J125" s="111" t="s">
        <v>499</v>
      </c>
      <c r="K125" s="111" t="s">
        <v>527</v>
      </c>
      <c r="L125" s="111" t="s">
        <v>503</v>
      </c>
      <c r="M125" s="105" t="s">
        <v>92</v>
      </c>
      <c r="N125" s="26" t="s">
        <v>528</v>
      </c>
      <c r="O125" s="105"/>
      <c r="P125" s="27" t="s">
        <v>548</v>
      </c>
      <c r="Q125" s="27" t="s">
        <v>102</v>
      </c>
      <c r="R125" s="105">
        <v>128.72</v>
      </c>
      <c r="S125" s="0" t="s">
        <v>568</v>
      </c>
      <c r="T125" s="0" t="s">
        <v>530</v>
      </c>
    </row>
    <row r="126" spans="1:20" ht="45" customHeight="1" x14ac:dyDescent="0.2">
      <c r="A126" s="105" t="s">
        <v>571</v>
      </c>
      <c r="B126" s="105" t="s">
        <v>572</v>
      </c>
      <c r="C126" s="106">
        <f>HYPERLINK("http://atberg.aha.ru/dnv/npk2027-8-07.jpg")</f>
        <v/>
      </c>
      <c r="D126" s="107"/>
      <c r="E126" s="105" t="s">
        <v>573</v>
      </c>
      <c r="F126" s="108" t="s">
        <v>574</v>
      </c>
      <c r="G126" s="105" t="s">
        <v>78</v>
      </c>
      <c r="H126" s="109"/>
      <c r="I126" s="110"/>
      <c r="J126" s="111" t="s">
        <v>499</v>
      </c>
      <c r="K126" s="111" t="s">
        <v>527</v>
      </c>
      <c r="L126" s="111" t="s">
        <v>503</v>
      </c>
      <c r="M126" s="105" t="s">
        <v>92</v>
      </c>
      <c r="N126" s="26" t="s">
        <v>528</v>
      </c>
      <c r="O126" s="105"/>
      <c r="P126" s="27" t="s">
        <v>548</v>
      </c>
      <c r="Q126" s="27" t="s">
        <v>102</v>
      </c>
      <c r="R126" s="105">
        <v>128.72</v>
      </c>
      <c r="S126" s="0" t="s">
        <v>572</v>
      </c>
      <c r="T126" s="0" t="s">
        <v>530</v>
      </c>
    </row>
    <row r="127" spans="1:20" ht="45" customHeight="1" x14ac:dyDescent="0.2">
      <c r="A127" s="105" t="s">
        <v>575</v>
      </c>
      <c r="B127" s="105" t="s">
        <v>576</v>
      </c>
      <c r="C127" s="106">
        <f>HYPERLINK("http://atberg.aha.ru/dnv/npk2027-8-08.jpg")</f>
        <v/>
      </c>
      <c r="D127" s="107"/>
      <c r="E127" s="105" t="s">
        <v>577</v>
      </c>
      <c r="F127" s="108" t="s">
        <v>135</v>
      </c>
      <c r="G127" s="105" t="s">
        <v>78</v>
      </c>
      <c r="H127" s="109"/>
      <c r="I127" s="110"/>
      <c r="J127" s="111" t="s">
        <v>499</v>
      </c>
      <c r="K127" s="111" t="s">
        <v>527</v>
      </c>
      <c r="L127" s="111" t="s">
        <v>503</v>
      </c>
      <c r="M127" s="105" t="s">
        <v>92</v>
      </c>
      <c r="N127" s="26" t="s">
        <v>528</v>
      </c>
      <c r="O127" s="105"/>
      <c r="P127" s="27" t="s">
        <v>548</v>
      </c>
      <c r="Q127" s="27" t="s">
        <v>102</v>
      </c>
      <c r="R127" s="105">
        <v>128.72</v>
      </c>
      <c r="S127" s="0" t="s">
        <v>576</v>
      </c>
      <c r="T127" s="0" t="s">
        <v>530</v>
      </c>
    </row>
    <row r="128" spans="1:20" ht="78.75" customHeight="1" x14ac:dyDescent="0.2">
      <c r="A128" s="105" t="s">
        <v>578</v>
      </c>
      <c r="B128" s="105" t="s">
        <v>579</v>
      </c>
      <c r="C128" s="106">
        <f>HYPERLINK("http://atberg.aha.ru/dnv/npk2027-8-09.jpg")</f>
        <v/>
      </c>
      <c r="D128" s="107"/>
      <c r="E128" s="105" t="s">
        <v>580</v>
      </c>
      <c r="F128" s="108" t="s">
        <v>581</v>
      </c>
      <c r="G128" s="105" t="s">
        <v>78</v>
      </c>
      <c r="H128" s="109"/>
      <c r="I128" s="110"/>
      <c r="J128" s="111" t="s">
        <v>499</v>
      </c>
      <c r="K128" s="111" t="s">
        <v>527</v>
      </c>
      <c r="L128" s="111" t="s">
        <v>503</v>
      </c>
      <c r="M128" s="105" t="s">
        <v>582</v>
      </c>
      <c r="N128" s="26" t="s">
        <v>528</v>
      </c>
      <c r="O128" s="105" t="s">
        <v>583</v>
      </c>
      <c r="P128" s="27" t="s">
        <v>584</v>
      </c>
      <c r="Q128" s="27" t="s">
        <v>102</v>
      </c>
      <c r="R128" s="105">
        <v>128.72</v>
      </c>
      <c r="S128" s="0" t="s">
        <v>579</v>
      </c>
      <c r="T128" s="0" t="s">
        <v>530</v>
      </c>
    </row>
    <row r="129" spans="1:20" ht="45" customHeight="1" x14ac:dyDescent="0.2">
      <c r="A129" s="105" t="s">
        <v>585</v>
      </c>
      <c r="B129" s="105" t="s">
        <v>586</v>
      </c>
      <c r="C129" s="106">
        <f>HYPERLINK("http://atberg.aha.ru/dnv/npk2027-8-10.jpg")</f>
        <v/>
      </c>
      <c r="D129" s="107"/>
      <c r="E129" s="105" t="s">
        <v>587</v>
      </c>
      <c r="F129" s="108" t="s">
        <v>588</v>
      </c>
      <c r="G129" s="105" t="s">
        <v>78</v>
      </c>
      <c r="H129" s="109"/>
      <c r="I129" s="110"/>
      <c r="J129" s="111" t="s">
        <v>499</v>
      </c>
      <c r="K129" s="111" t="s">
        <v>527</v>
      </c>
      <c r="L129" s="111" t="s">
        <v>503</v>
      </c>
      <c r="M129" s="105" t="s">
        <v>92</v>
      </c>
      <c r="N129" s="26" t="s">
        <v>528</v>
      </c>
      <c r="O129" s="105"/>
      <c r="P129" s="27" t="s">
        <v>548</v>
      </c>
      <c r="Q129" s="27" t="s">
        <v>102</v>
      </c>
      <c r="R129" s="105">
        <v>128.72</v>
      </c>
      <c r="S129" s="0" t="s">
        <v>586</v>
      </c>
      <c r="T129" s="0" t="s">
        <v>530</v>
      </c>
    </row>
    <row r="130" spans="1:20" ht="45" customHeight="1" x14ac:dyDescent="0.2">
      <c r="A130" s="105" t="s">
        <v>589</v>
      </c>
      <c r="B130" s="105" t="s">
        <v>590</v>
      </c>
      <c r="C130" s="106">
        <f>HYPERLINK("http://atberg.aha.ru/dnv/npk2027-8-11.jpg")</f>
        <v/>
      </c>
      <c r="D130" s="107"/>
      <c r="E130" s="105" t="s">
        <v>591</v>
      </c>
      <c r="F130" s="108" t="s">
        <v>592</v>
      </c>
      <c r="G130" s="105" t="s">
        <v>78</v>
      </c>
      <c r="H130" s="109"/>
      <c r="I130" s="110"/>
      <c r="J130" s="111" t="s">
        <v>499</v>
      </c>
      <c r="K130" s="111" t="s">
        <v>527</v>
      </c>
      <c r="L130" s="111" t="s">
        <v>503</v>
      </c>
      <c r="M130" s="105" t="s">
        <v>92</v>
      </c>
      <c r="N130" s="26" t="s">
        <v>528</v>
      </c>
      <c r="O130" s="105"/>
      <c r="P130" s="27" t="s">
        <v>548</v>
      </c>
      <c r="Q130" s="27" t="s">
        <v>102</v>
      </c>
      <c r="R130" s="105">
        <v>128.72</v>
      </c>
      <c r="S130" s="0" t="s">
        <v>590</v>
      </c>
      <c r="T130" s="0" t="s">
        <v>530</v>
      </c>
    </row>
    <row r="131" spans="1:20" ht="45" customHeight="1" x14ac:dyDescent="0.2">
      <c r="A131" s="105" t="s">
        <v>593</v>
      </c>
      <c r="B131" s="105" t="s">
        <v>594</v>
      </c>
      <c r="C131" s="106">
        <f>HYPERLINK("http://atberg.aha.ru/dnv/npk2027-8-12.jpg")</f>
        <v/>
      </c>
      <c r="D131" s="107"/>
      <c r="E131" s="105" t="s">
        <v>595</v>
      </c>
      <c r="F131" s="108" t="s">
        <v>90</v>
      </c>
      <c r="G131" s="105" t="s">
        <v>78</v>
      </c>
      <c r="H131" s="109"/>
      <c r="I131" s="110"/>
      <c r="J131" s="111" t="s">
        <v>499</v>
      </c>
      <c r="K131" s="111" t="s">
        <v>527</v>
      </c>
      <c r="L131" s="111" t="s">
        <v>503</v>
      </c>
      <c r="M131" s="105" t="s">
        <v>92</v>
      </c>
      <c r="N131" s="26" t="s">
        <v>528</v>
      </c>
      <c r="O131" s="105"/>
      <c r="P131" s="27" t="s">
        <v>548</v>
      </c>
      <c r="Q131" s="27" t="s">
        <v>102</v>
      </c>
      <c r="R131" s="105">
        <v>128.72</v>
      </c>
      <c r="S131" s="0" t="s">
        <v>594</v>
      </c>
      <c r="T131" s="0" t="s">
        <v>530</v>
      </c>
    </row>
    <row r="132" spans="1:20" ht="78.75" customHeight="1" x14ac:dyDescent="0.2">
      <c r="A132" s="105" t="s">
        <v>596</v>
      </c>
      <c r="B132" s="105" t="s">
        <v>597</v>
      </c>
      <c r="C132" s="106">
        <f>HYPERLINK("http://atberg.aha.ru/dnv/npk2027-8-13.jpg")</f>
        <v/>
      </c>
      <c r="D132" s="107"/>
      <c r="E132" s="105" t="s">
        <v>598</v>
      </c>
      <c r="F132" s="108" t="s">
        <v>206</v>
      </c>
      <c r="G132" s="105" t="s">
        <v>78</v>
      </c>
      <c r="H132" s="109"/>
      <c r="I132" s="110"/>
      <c r="J132" s="111" t="s">
        <v>499</v>
      </c>
      <c r="K132" s="111" t="s">
        <v>527</v>
      </c>
      <c r="L132" s="111" t="s">
        <v>503</v>
      </c>
      <c r="M132" s="105" t="s">
        <v>582</v>
      </c>
      <c r="N132" s="26" t="s">
        <v>528</v>
      </c>
      <c r="O132" s="105" t="s">
        <v>583</v>
      </c>
      <c r="P132" s="27" t="s">
        <v>584</v>
      </c>
      <c r="Q132" s="27" t="s">
        <v>102</v>
      </c>
      <c r="R132" s="105">
        <v>128.72</v>
      </c>
      <c r="S132" s="0" t="s">
        <v>597</v>
      </c>
      <c r="T132" s="0" t="s">
        <v>530</v>
      </c>
    </row>
    <row r="133" spans="1:20" ht="45" customHeight="1" x14ac:dyDescent="0.2">
      <c r="A133" s="105" t="s">
        <v>599</v>
      </c>
      <c r="B133" s="105" t="s">
        <v>600</v>
      </c>
      <c r="C133" s="106">
        <f>HYPERLINK("http://atberg.aha.ru/dnv/npk2027-8-14.jpg")</f>
        <v/>
      </c>
      <c r="D133" s="107"/>
      <c r="E133" s="105" t="s">
        <v>601</v>
      </c>
      <c r="F133" s="108" t="s">
        <v>602</v>
      </c>
      <c r="G133" s="105" t="s">
        <v>78</v>
      </c>
      <c r="H133" s="109"/>
      <c r="I133" s="110"/>
      <c r="J133" s="111" t="s">
        <v>499</v>
      </c>
      <c r="K133" s="111" t="s">
        <v>527</v>
      </c>
      <c r="L133" s="111" t="s">
        <v>503</v>
      </c>
      <c r="M133" s="105" t="s">
        <v>92</v>
      </c>
      <c r="N133" s="26" t="s">
        <v>528</v>
      </c>
      <c r="O133" s="105"/>
      <c r="P133" s="27" t="s">
        <v>548</v>
      </c>
      <c r="Q133" s="27" t="s">
        <v>102</v>
      </c>
      <c r="R133" s="105">
        <v>128.72</v>
      </c>
      <c r="S133" s="0" t="s">
        <v>600</v>
      </c>
      <c r="T133" s="0" t="s">
        <v>530</v>
      </c>
    </row>
    <row r="134" spans="1:20" ht="78.75" customHeight="1" x14ac:dyDescent="0.2">
      <c r="A134" s="105" t="s">
        <v>603</v>
      </c>
      <c r="B134" s="105" t="s">
        <v>604</v>
      </c>
      <c r="C134" s="106">
        <f>HYPERLINK("http://atberg.aha.ru/dnv/npk2027-8-15.jpg")</f>
        <v/>
      </c>
      <c r="D134" s="107"/>
      <c r="E134" s="105" t="s">
        <v>605</v>
      </c>
      <c r="F134" s="108" t="s">
        <v>606</v>
      </c>
      <c r="G134" s="105" t="s">
        <v>78</v>
      </c>
      <c r="H134" s="109"/>
      <c r="I134" s="110"/>
      <c r="J134" s="111" t="s">
        <v>499</v>
      </c>
      <c r="K134" s="111" t="s">
        <v>527</v>
      </c>
      <c r="L134" s="111" t="s">
        <v>503</v>
      </c>
      <c r="M134" s="105" t="s">
        <v>582</v>
      </c>
      <c r="N134" s="26" t="s">
        <v>528</v>
      </c>
      <c r="O134" s="105" t="s">
        <v>583</v>
      </c>
      <c r="P134" s="27" t="s">
        <v>584</v>
      </c>
      <c r="Q134" s="27" t="s">
        <v>102</v>
      </c>
      <c r="R134" s="105">
        <v>128.72</v>
      </c>
      <c r="S134" s="0" t="s">
        <v>604</v>
      </c>
      <c r="T134" s="0" t="s">
        <v>530</v>
      </c>
    </row>
    <row r="135" spans="1:20" ht="45" customHeight="1" x14ac:dyDescent="0.2">
      <c r="A135" s="105" t="s">
        <v>607</v>
      </c>
      <c r="B135" s="105" t="s">
        <v>608</v>
      </c>
      <c r="C135" s="106">
        <f>HYPERLINK("http://atberg.aha.ru/dnv/npk2027-8-16.jpg")</f>
        <v/>
      </c>
      <c r="D135" s="107"/>
      <c r="E135" s="105" t="s">
        <v>609</v>
      </c>
      <c r="F135" s="108" t="s">
        <v>610</v>
      </c>
      <c r="G135" s="105" t="s">
        <v>78</v>
      </c>
      <c r="H135" s="109"/>
      <c r="I135" s="110"/>
      <c r="J135" s="111" t="s">
        <v>499</v>
      </c>
      <c r="K135" s="111" t="s">
        <v>527</v>
      </c>
      <c r="L135" s="111" t="s">
        <v>503</v>
      </c>
      <c r="M135" s="105" t="s">
        <v>92</v>
      </c>
      <c r="N135" s="26" t="s">
        <v>528</v>
      </c>
      <c r="O135" s="105"/>
      <c r="P135" s="27" t="s">
        <v>548</v>
      </c>
      <c r="Q135" s="27" t="s">
        <v>102</v>
      </c>
      <c r="R135" s="105">
        <v>128.72</v>
      </c>
      <c r="S135" s="0" t="s">
        <v>608</v>
      </c>
      <c r="T135" s="0" t="s">
        <v>530</v>
      </c>
    </row>
    <row r="136" spans="1:20" ht="45" customHeight="1" x14ac:dyDescent="0.2">
      <c r="A136" s="105" t="s">
        <v>611</v>
      </c>
      <c r="B136" s="105" t="s">
        <v>612</v>
      </c>
      <c r="C136" s="106">
        <f>HYPERLINK("http://atberg.aha.ru/dnv/npk2027-8-21.jpg")</f>
        <v/>
      </c>
      <c r="D136" s="107"/>
      <c r="E136" s="105" t="s">
        <v>613</v>
      </c>
      <c r="F136" s="108" t="s">
        <v>614</v>
      </c>
      <c r="G136" s="105" t="s">
        <v>78</v>
      </c>
      <c r="H136" s="109"/>
      <c r="I136" s="110"/>
      <c r="J136" s="111" t="s">
        <v>499</v>
      </c>
      <c r="K136" s="111" t="s">
        <v>527</v>
      </c>
      <c r="L136" s="111" t="s">
        <v>503</v>
      </c>
      <c r="M136" s="105" t="s">
        <v>92</v>
      </c>
      <c r="N136" s="26" t="s">
        <v>528</v>
      </c>
      <c r="O136" s="105"/>
      <c r="P136" s="27" t="s">
        <v>548</v>
      </c>
      <c r="Q136" s="27" t="s">
        <v>102</v>
      </c>
      <c r="R136" s="105">
        <v>128.72</v>
      </c>
      <c r="S136" s="0" t="s">
        <v>612</v>
      </c>
      <c r="T136" s="0" t="s">
        <v>530</v>
      </c>
    </row>
    <row r="137" spans="1:20" ht="78.75" customHeight="1" x14ac:dyDescent="0.2">
      <c r="A137" s="105" t="s">
        <v>615</v>
      </c>
      <c r="B137" s="105" t="s">
        <v>616</v>
      </c>
      <c r="C137" s="106">
        <f>HYPERLINK("http://atberg.aha.ru/dnv/npk2027-8-17.jpg")</f>
        <v/>
      </c>
      <c r="D137" s="107"/>
      <c r="E137" s="105" t="s">
        <v>617</v>
      </c>
      <c r="F137" s="108" t="s">
        <v>618</v>
      </c>
      <c r="G137" s="105" t="s">
        <v>78</v>
      </c>
      <c r="H137" s="109"/>
      <c r="I137" s="110"/>
      <c r="J137" s="111" t="s">
        <v>499</v>
      </c>
      <c r="K137" s="111" t="s">
        <v>527</v>
      </c>
      <c r="L137" s="111" t="s">
        <v>503</v>
      </c>
      <c r="M137" s="105" t="s">
        <v>582</v>
      </c>
      <c r="N137" s="26" t="s">
        <v>528</v>
      </c>
      <c r="O137" s="105" t="s">
        <v>583</v>
      </c>
      <c r="P137" s="27" t="s">
        <v>584</v>
      </c>
      <c r="Q137" s="27" t="s">
        <v>102</v>
      </c>
      <c r="R137" s="105">
        <v>128.72</v>
      </c>
      <c r="S137" s="0" t="s">
        <v>616</v>
      </c>
      <c r="T137" s="0" t="s">
        <v>530</v>
      </c>
    </row>
    <row r="138" spans="1:20" ht="78.75" customHeight="1" x14ac:dyDescent="0.2">
      <c r="A138" s="105" t="s">
        <v>619</v>
      </c>
      <c r="B138" s="105" t="s">
        <v>620</v>
      </c>
      <c r="C138" s="106">
        <f>HYPERLINK("http://atberg.aha.ru/dnv/npk2027-8-18.jpg")</f>
        <v/>
      </c>
      <c r="D138" s="107"/>
      <c r="E138" s="105" t="s">
        <v>621</v>
      </c>
      <c r="F138" s="108" t="s">
        <v>622</v>
      </c>
      <c r="G138" s="105" t="s">
        <v>78</v>
      </c>
      <c r="H138" s="109"/>
      <c r="I138" s="110"/>
      <c r="J138" s="111" t="s">
        <v>499</v>
      </c>
      <c r="K138" s="111" t="s">
        <v>527</v>
      </c>
      <c r="L138" s="111" t="s">
        <v>503</v>
      </c>
      <c r="M138" s="105" t="s">
        <v>582</v>
      </c>
      <c r="N138" s="26" t="s">
        <v>528</v>
      </c>
      <c r="O138" s="105" t="s">
        <v>583</v>
      </c>
      <c r="P138" s="27" t="s">
        <v>584</v>
      </c>
      <c r="Q138" s="27" t="s">
        <v>102</v>
      </c>
      <c r="R138" s="105">
        <v>128.72</v>
      </c>
      <c r="S138" s="0" t="s">
        <v>620</v>
      </c>
      <c r="T138" s="0" t="s">
        <v>530</v>
      </c>
    </row>
    <row r="139" spans="1:20" ht="45" customHeight="1" x14ac:dyDescent="0.2">
      <c r="A139" s="105" t="s">
        <v>623</v>
      </c>
      <c r="B139" s="105" t="s">
        <v>624</v>
      </c>
      <c r="C139" s="106">
        <f>HYPERLINK("http://atberg.aha.ru/dnv/npk2027-8-19.jpg")</f>
        <v/>
      </c>
      <c r="D139" s="107"/>
      <c r="E139" s="105" t="s">
        <v>625</v>
      </c>
      <c r="F139" s="108" t="s">
        <v>286</v>
      </c>
      <c r="G139" s="105" t="s">
        <v>78</v>
      </c>
      <c r="H139" s="109"/>
      <c r="I139" s="110"/>
      <c r="J139" s="111" t="s">
        <v>499</v>
      </c>
      <c r="K139" s="111" t="s">
        <v>527</v>
      </c>
      <c r="L139" s="111" t="s">
        <v>503</v>
      </c>
      <c r="M139" s="105" t="s">
        <v>92</v>
      </c>
      <c r="N139" s="26" t="s">
        <v>528</v>
      </c>
      <c r="O139" s="105"/>
      <c r="P139" s="27" t="s">
        <v>548</v>
      </c>
      <c r="Q139" s="27" t="s">
        <v>102</v>
      </c>
      <c r="R139" s="105">
        <v>128.72</v>
      </c>
      <c r="S139" s="0" t="s">
        <v>624</v>
      </c>
      <c r="T139" s="0" t="s">
        <v>530</v>
      </c>
    </row>
    <row r="140" spans="1:20" ht="78.75" customHeight="1" x14ac:dyDescent="0.2">
      <c r="A140" s="105" t="s">
        <v>626</v>
      </c>
      <c r="B140" s="105" t="s">
        <v>627</v>
      </c>
      <c r="C140" s="106">
        <f>HYPERLINK("http://atberg.aha.ru/dnv/npk2027-8-20.jpg")</f>
        <v/>
      </c>
      <c r="D140" s="107"/>
      <c r="E140" s="105" t="s">
        <v>628</v>
      </c>
      <c r="F140" s="108" t="s">
        <v>629</v>
      </c>
      <c r="G140" s="105" t="s">
        <v>78</v>
      </c>
      <c r="H140" s="109"/>
      <c r="I140" s="110"/>
      <c r="J140" s="111" t="s">
        <v>499</v>
      </c>
      <c r="K140" s="111" t="s">
        <v>527</v>
      </c>
      <c r="L140" s="111" t="s">
        <v>503</v>
      </c>
      <c r="M140" s="105" t="s">
        <v>582</v>
      </c>
      <c r="N140" s="26" t="s">
        <v>528</v>
      </c>
      <c r="O140" s="105"/>
      <c r="P140" s="27" t="s">
        <v>584</v>
      </c>
      <c r="Q140" s="27" t="s">
        <v>102</v>
      </c>
      <c r="R140" s="105">
        <v>128.72</v>
      </c>
      <c r="S140" s="0" t="s">
        <v>627</v>
      </c>
      <c r="T140" s="0" t="s">
        <v>530</v>
      </c>
    </row>
    <row r="141" spans="1:20" ht="78.75" customHeight="1" x14ac:dyDescent="0.2">
      <c r="A141" s="105" t="s">
        <v>630</v>
      </c>
      <c r="B141" s="105" t="s">
        <v>631</v>
      </c>
      <c r="C141" s="106">
        <f>HYPERLINK("http://atberg.aha.ru/dnv/npk2027-8-22.jpg")</f>
        <v/>
      </c>
      <c r="D141" s="107"/>
      <c r="E141" s="105" t="s">
        <v>632</v>
      </c>
      <c r="F141" s="108" t="s">
        <v>318</v>
      </c>
      <c r="G141" s="105" t="s">
        <v>78</v>
      </c>
      <c r="H141" s="109"/>
      <c r="I141" s="110"/>
      <c r="J141" s="111" t="s">
        <v>499</v>
      </c>
      <c r="K141" s="111" t="s">
        <v>527</v>
      </c>
      <c r="L141" s="111" t="s">
        <v>503</v>
      </c>
      <c r="M141" s="105"/>
      <c r="N141" s="26"/>
      <c r="O141" s="105" t="s">
        <v>583</v>
      </c>
      <c r="P141" s="27" t="s">
        <v>584</v>
      </c>
      <c r="Q141" s="27" t="s">
        <v>102</v>
      </c>
      <c r="R141" s="105">
        <v>128.72</v>
      </c>
      <c r="S141" s="0" t="s">
        <v>631</v>
      </c>
      <c r="T141" s="0" t="s">
        <v>530</v>
      </c>
    </row>
    <row r="142" spans="1:20" ht="45" customHeight="1" x14ac:dyDescent="0.2">
      <c r="A142" s="105" t="s">
        <v>633</v>
      </c>
      <c r="B142" s="105" t="s">
        <v>634</v>
      </c>
      <c r="C142" s="106">
        <f>HYPERLINK("http://atberg.aha.ru/dnv/npk2027-8-23.jpg")</f>
        <v/>
      </c>
      <c r="D142" s="107"/>
      <c r="E142" s="105" t="s">
        <v>635</v>
      </c>
      <c r="F142" s="108" t="s">
        <v>636</v>
      </c>
      <c r="G142" s="105" t="s">
        <v>78</v>
      </c>
      <c r="H142" s="109"/>
      <c r="I142" s="110"/>
      <c r="J142" s="111" t="s">
        <v>499</v>
      </c>
      <c r="K142" s="111" t="s">
        <v>527</v>
      </c>
      <c r="L142" s="111" t="s">
        <v>503</v>
      </c>
      <c r="M142" s="105" t="s">
        <v>92</v>
      </c>
      <c r="N142" s="26" t="s">
        <v>528</v>
      </c>
      <c r="O142" s="105"/>
      <c r="P142" s="27" t="s">
        <v>548</v>
      </c>
      <c r="Q142" s="27" t="s">
        <v>102</v>
      </c>
      <c r="R142" s="105">
        <v>128.72</v>
      </c>
      <c r="S142" s="0" t="s">
        <v>634</v>
      </c>
      <c r="T142" s="0" t="s">
        <v>530</v>
      </c>
    </row>
    <row r="143" spans="1:20" ht="45" customHeight="1" x14ac:dyDescent="0.2">
      <c r="A143" s="105" t="s">
        <v>637</v>
      </c>
      <c r="B143" s="105" t="s">
        <v>638</v>
      </c>
      <c r="C143" s="106">
        <f>HYPERLINK("http://atberg.aha.ru/dnv/npk2027-8-24.jpg")</f>
        <v/>
      </c>
      <c r="D143" s="107"/>
      <c r="E143" s="105" t="s">
        <v>639</v>
      </c>
      <c r="F143" s="108" t="s">
        <v>640</v>
      </c>
      <c r="G143" s="105" t="s">
        <v>78</v>
      </c>
      <c r="H143" s="109"/>
      <c r="I143" s="110"/>
      <c r="J143" s="111" t="s">
        <v>499</v>
      </c>
      <c r="K143" s="111" t="s">
        <v>527</v>
      </c>
      <c r="L143" s="111" t="s">
        <v>503</v>
      </c>
      <c r="M143" s="105" t="s">
        <v>92</v>
      </c>
      <c r="N143" s="26" t="s">
        <v>528</v>
      </c>
      <c r="O143" s="105"/>
      <c r="P143" s="27" t="s">
        <v>548</v>
      </c>
      <c r="Q143" s="27" t="s">
        <v>102</v>
      </c>
      <c r="R143" s="105">
        <v>128.72</v>
      </c>
      <c r="S143" s="0" t="s">
        <v>638</v>
      </c>
      <c r="T143" s="0" t="s">
        <v>530</v>
      </c>
    </row>
    <row r="144" spans="1:20" ht="45" customHeight="1" x14ac:dyDescent="0.2">
      <c r="A144" s="105" t="s">
        <v>641</v>
      </c>
      <c r="B144" s="105" t="s">
        <v>642</v>
      </c>
      <c r="C144" s="106">
        <f>HYPERLINK("http://atberg.aha.ru/dnv/npk2027-8-25.jpg")</f>
        <v/>
      </c>
      <c r="D144" s="107"/>
      <c r="E144" s="105" t="s">
        <v>643</v>
      </c>
      <c r="F144" s="108" t="s">
        <v>644</v>
      </c>
      <c r="G144" s="105" t="s">
        <v>78</v>
      </c>
      <c r="H144" s="109"/>
      <c r="I144" s="110"/>
      <c r="J144" s="111" t="s">
        <v>499</v>
      </c>
      <c r="K144" s="111" t="s">
        <v>527</v>
      </c>
      <c r="L144" s="111" t="s">
        <v>503</v>
      </c>
      <c r="M144" s="105" t="s">
        <v>92</v>
      </c>
      <c r="N144" s="26" t="s">
        <v>528</v>
      </c>
      <c r="O144" s="105"/>
      <c r="P144" s="27" t="s">
        <v>548</v>
      </c>
      <c r="Q144" s="27" t="s">
        <v>102</v>
      </c>
      <c r="R144" s="105">
        <v>128.72</v>
      </c>
      <c r="S144" s="0" t="s">
        <v>642</v>
      </c>
      <c r="T144" s="0" t="s">
        <v>530</v>
      </c>
    </row>
    <row r="145" spans="1:20" ht="45" customHeight="1" x14ac:dyDescent="0.2">
      <c r="A145" s="105" t="s">
        <v>645</v>
      </c>
      <c r="B145" s="105" t="s">
        <v>646</v>
      </c>
      <c r="C145" s="106">
        <f>HYPERLINK("http://atberg.aha.ru/dnv/npk2027-8-26.jpg")</f>
        <v/>
      </c>
      <c r="D145" s="107"/>
      <c r="E145" s="105" t="s">
        <v>647</v>
      </c>
      <c r="F145" s="108" t="s">
        <v>648</v>
      </c>
      <c r="G145" s="105" t="s">
        <v>78</v>
      </c>
      <c r="H145" s="109"/>
      <c r="I145" s="110"/>
      <c r="J145" s="111" t="s">
        <v>499</v>
      </c>
      <c r="K145" s="111" t="s">
        <v>527</v>
      </c>
      <c r="L145" s="111" t="s">
        <v>503</v>
      </c>
      <c r="M145" s="105" t="s">
        <v>92</v>
      </c>
      <c r="N145" s="26" t="s">
        <v>528</v>
      </c>
      <c r="O145" s="105"/>
      <c r="P145" s="27" t="s">
        <v>548</v>
      </c>
      <c r="Q145" s="27" t="s">
        <v>102</v>
      </c>
      <c r="R145" s="105">
        <v>128.72</v>
      </c>
      <c r="S145" s="0" t="s">
        <v>646</v>
      </c>
      <c r="T145" s="0" t="s">
        <v>530</v>
      </c>
    </row>
    <row r="146" spans="1:20" ht="78.75" customHeight="1" x14ac:dyDescent="0.2">
      <c r="A146" s="105" t="s">
        <v>649</v>
      </c>
      <c r="B146" s="105" t="s">
        <v>650</v>
      </c>
      <c r="C146" s="106">
        <f>HYPERLINK("http://atberg.aha.ru/dnv/npk2027-8-27.jpg")</f>
        <v/>
      </c>
      <c r="D146" s="107"/>
      <c r="E146" s="105" t="s">
        <v>651</v>
      </c>
      <c r="F146" s="108" t="s">
        <v>652</v>
      </c>
      <c r="G146" s="105" t="s">
        <v>78</v>
      </c>
      <c r="H146" s="109"/>
      <c r="I146" s="110"/>
      <c r="J146" s="111" t="s">
        <v>499</v>
      </c>
      <c r="K146" s="111" t="s">
        <v>527</v>
      </c>
      <c r="L146" s="111" t="s">
        <v>503</v>
      </c>
      <c r="M146" s="105" t="s">
        <v>582</v>
      </c>
      <c r="N146" s="26" t="s">
        <v>528</v>
      </c>
      <c r="O146" s="105"/>
      <c r="P146" s="27" t="s">
        <v>584</v>
      </c>
      <c r="Q146" s="27" t="s">
        <v>102</v>
      </c>
      <c r="R146" s="105">
        <v>128.72</v>
      </c>
      <c r="S146" s="0" t="s">
        <v>650</v>
      </c>
      <c r="T146" s="0" t="s">
        <v>530</v>
      </c>
    </row>
    <row r="147" spans="1:20" ht="78.75" customHeight="1" x14ac:dyDescent="0.2">
      <c r="A147" s="105" t="s">
        <v>653</v>
      </c>
      <c r="B147" s="105" t="s">
        <v>654</v>
      </c>
      <c r="C147" s="106">
        <f>HYPERLINK("http://atberg.aha.ru/dnv/npk2027-8-28.jpg")</f>
        <v/>
      </c>
      <c r="D147" s="107"/>
      <c r="E147" s="105" t="s">
        <v>655</v>
      </c>
      <c r="F147" s="108" t="s">
        <v>656</v>
      </c>
      <c r="G147" s="105" t="s">
        <v>78</v>
      </c>
      <c r="H147" s="109"/>
      <c r="I147" s="110"/>
      <c r="J147" s="111" t="s">
        <v>499</v>
      </c>
      <c r="K147" s="111" t="s">
        <v>527</v>
      </c>
      <c r="L147" s="111" t="s">
        <v>503</v>
      </c>
      <c r="M147" s="105" t="s">
        <v>582</v>
      </c>
      <c r="N147" s="26" t="s">
        <v>528</v>
      </c>
      <c r="O147" s="105"/>
      <c r="P147" s="27" t="s">
        <v>584</v>
      </c>
      <c r="Q147" s="27" t="s">
        <v>102</v>
      </c>
      <c r="R147" s="105">
        <v>128.72</v>
      </c>
      <c r="S147" s="0" t="s">
        <v>654</v>
      </c>
      <c r="T147" s="0" t="s">
        <v>530</v>
      </c>
    </row>
    <row r="148" spans="1:20" ht="45" customHeight="1" x14ac:dyDescent="0.2">
      <c r="A148" s="105" t="s">
        <v>657</v>
      </c>
      <c r="B148" s="105" t="s">
        <v>658</v>
      </c>
      <c r="C148" s="106">
        <f>HYPERLINK("http://atberg.aha.ru/dnv/npk2027-8-29.jpg")</f>
        <v/>
      </c>
      <c r="D148" s="107"/>
      <c r="E148" s="105" t="s">
        <v>659</v>
      </c>
      <c r="F148" s="108" t="s">
        <v>660</v>
      </c>
      <c r="G148" s="105" t="s">
        <v>78</v>
      </c>
      <c r="H148" s="109"/>
      <c r="I148" s="110"/>
      <c r="J148" s="111" t="s">
        <v>499</v>
      </c>
      <c r="K148" s="111" t="s">
        <v>527</v>
      </c>
      <c r="L148" s="111" t="s">
        <v>503</v>
      </c>
      <c r="M148" s="105" t="s">
        <v>92</v>
      </c>
      <c r="N148" s="26" t="s">
        <v>528</v>
      </c>
      <c r="O148" s="105"/>
      <c r="P148" s="27" t="s">
        <v>548</v>
      </c>
      <c r="Q148" s="27" t="s">
        <v>102</v>
      </c>
      <c r="R148" s="105">
        <v>128.72</v>
      </c>
      <c r="S148" s="0" t="s">
        <v>658</v>
      </c>
      <c r="T148" s="0" t="s">
        <v>530</v>
      </c>
    </row>
    <row r="149" spans="1:20" ht="78.75" customHeight="1" x14ac:dyDescent="0.25">
      <c r="A149" s="105" t="s">
        <v>661</v>
      </c>
      <c r="B149" s="105" t="s">
        <v>662</v>
      </c>
      <c r="C149" s="106">
        <f>HYPERLINK("http://atberg.aha.ru/dnv/npk2027-8-30.jpg")</f>
        <v/>
      </c>
      <c r="D149" s="107"/>
      <c r="E149" s="105" t="s">
        <v>663</v>
      </c>
      <c r="F149" s="108" t="s">
        <v>664</v>
      </c>
      <c r="G149" s="105" t="s">
        <v>78</v>
      </c>
      <c r="H149" s="109"/>
      <c r="I149" s="110"/>
      <c r="J149" s="111" t="s">
        <v>499</v>
      </c>
      <c r="K149" s="111" t="s">
        <v>527</v>
      </c>
      <c r="L149" s="111" t="s">
        <v>503</v>
      </c>
      <c r="M149" s="105" t="s">
        <v>32</v>
      </c>
      <c r="N149" s="26" t="s">
        <v>528</v>
      </c>
      <c r="O149" s="105" t="s">
        <v>583</v>
      </c>
      <c r="P149" s="27" t="s">
        <v>584</v>
      </c>
      <c r="Q149" s="27" t="s">
        <v>102</v>
      </c>
      <c r="R149" s="105">
        <v>128.72</v>
      </c>
      <c r="S149" s="0" t="s">
        <v>662</v>
      </c>
      <c r="T149" s="0" t="s">
        <v>530</v>
      </c>
    </row>
    <row r="150" spans="1:20" ht="78.75" customHeight="1" x14ac:dyDescent="0.2">
      <c r="A150" s="105" t="s">
        <v>665</v>
      </c>
      <c r="B150" s="105" t="s">
        <v>666</v>
      </c>
      <c r="C150" s="106">
        <f>HYPERLINK("http://atberg.aha.ru/dnv/npk2027-9-01.jpg")</f>
        <v/>
      </c>
      <c r="D150" s="107"/>
      <c r="E150" s="105" t="s">
        <v>667</v>
      </c>
      <c r="F150" s="108" t="s">
        <v>668</v>
      </c>
      <c r="G150" s="105" t="s">
        <v>78</v>
      </c>
      <c r="H150" s="109"/>
      <c r="I150" s="110"/>
      <c r="J150" s="111" t="s">
        <v>87</v>
      </c>
      <c r="K150" s="111" t="s">
        <v>669</v>
      </c>
      <c r="L150" s="111" t="s">
        <v>549</v>
      </c>
      <c r="M150" s="105"/>
      <c r="N150" s="26" t="s">
        <v>670</v>
      </c>
      <c r="O150" s="105"/>
      <c r="P150" s="27" t="s">
        <v>584</v>
      </c>
      <c r="Q150" s="27" t="s">
        <v>102</v>
      </c>
      <c r="R150" s="105">
        <v>100.87</v>
      </c>
      <c r="S150" s="0" t="s">
        <v>666</v>
      </c>
      <c r="T150" s="0" t="s">
        <v>764</v>
      </c>
    </row>
    <row r="151" spans="1:20" ht="78.75" customHeight="1" x14ac:dyDescent="0.2">
      <c r="A151" s="105" t="s">
        <v>673</v>
      </c>
      <c r="B151" s="105" t="s">
        <v>674</v>
      </c>
      <c r="C151" s="106">
        <f>HYPERLINK("http://atberg.aha.ru/dnv/npk2027-9-02.jpg")</f>
        <v/>
      </c>
      <c r="D151" s="107"/>
      <c r="E151" s="105" t="s">
        <v>675</v>
      </c>
      <c r="F151" s="108" t="s">
        <v>390</v>
      </c>
      <c r="G151" s="105" t="s">
        <v>78</v>
      </c>
      <c r="H151" s="109"/>
      <c r="I151" s="110"/>
      <c r="J151" s="111" t="s">
        <v>87</v>
      </c>
      <c r="K151" s="111" t="s">
        <v>669</v>
      </c>
      <c r="L151" s="111" t="s">
        <v>549</v>
      </c>
      <c r="M151" s="105"/>
      <c r="N151" s="26" t="s">
        <v>670</v>
      </c>
      <c r="O151" s="105"/>
      <c r="P151" s="27" t="s">
        <v>584</v>
      </c>
      <c r="Q151" s="27" t="s">
        <v>102</v>
      </c>
      <c r="R151" s="105">
        <v>100.87</v>
      </c>
      <c r="S151" s="0" t="s">
        <v>674</v>
      </c>
      <c r="T151" s="0" t="s">
        <v>764</v>
      </c>
    </row>
    <row r="152" spans="1:20" ht="78.75" customHeight="1" x14ac:dyDescent="0.2">
      <c r="A152" s="105" t="s">
        <v>676</v>
      </c>
      <c r="B152" s="105" t="s">
        <v>677</v>
      </c>
      <c r="C152" s="106">
        <f>HYPERLINK("http://atberg.aha.ru/dnv/npk2027-9-03.jpg")</f>
        <v/>
      </c>
      <c r="D152" s="107"/>
      <c r="E152" s="105" t="s">
        <v>678</v>
      </c>
      <c r="F152" s="108" t="s">
        <v>394</v>
      </c>
      <c r="G152" s="105" t="s">
        <v>78</v>
      </c>
      <c r="H152" s="109"/>
      <c r="I152" s="110"/>
      <c r="J152" s="111" t="s">
        <v>87</v>
      </c>
      <c r="K152" s="111" t="s">
        <v>669</v>
      </c>
      <c r="L152" s="111" t="s">
        <v>549</v>
      </c>
      <c r="M152" s="105"/>
      <c r="N152" s="26" t="s">
        <v>670</v>
      </c>
      <c r="O152" s="105"/>
      <c r="P152" s="27" t="s">
        <v>584</v>
      </c>
      <c r="Q152" s="27" t="s">
        <v>102</v>
      </c>
      <c r="R152" s="105">
        <v>100.87</v>
      </c>
      <c r="S152" s="0" t="s">
        <v>677</v>
      </c>
      <c r="T152" s="0" t="s">
        <v>764</v>
      </c>
    </row>
    <row r="153" spans="1:20" ht="78.75" customHeight="1" x14ac:dyDescent="0.2">
      <c r="A153" s="105" t="s">
        <v>679</v>
      </c>
      <c r="B153" s="105" t="s">
        <v>680</v>
      </c>
      <c r="C153" s="106">
        <f>HYPERLINK("http://atberg.aha.ru/dnv/npk2027-9-04.jpg")</f>
        <v/>
      </c>
      <c r="D153" s="107"/>
      <c r="E153" s="105" t="s">
        <v>681</v>
      </c>
      <c r="F153" s="108" t="s">
        <v>682</v>
      </c>
      <c r="G153" s="105" t="s">
        <v>78</v>
      </c>
      <c r="H153" s="109"/>
      <c r="I153" s="110"/>
      <c r="J153" s="111" t="s">
        <v>87</v>
      </c>
      <c r="K153" s="111" t="s">
        <v>669</v>
      </c>
      <c r="L153" s="111" t="s">
        <v>549</v>
      </c>
      <c r="M153" s="105"/>
      <c r="N153" s="26" t="s">
        <v>670</v>
      </c>
      <c r="O153" s="105"/>
      <c r="P153" s="27" t="s">
        <v>584</v>
      </c>
      <c r="Q153" s="27" t="s">
        <v>102</v>
      </c>
      <c r="R153" s="105">
        <v>100.87</v>
      </c>
      <c r="S153" s="0" t="s">
        <v>680</v>
      </c>
      <c r="T153" s="0" t="s">
        <v>764</v>
      </c>
    </row>
    <row r="154" spans="1:20" ht="78.75" customHeight="1" x14ac:dyDescent="0.2">
      <c r="A154" s="105" t="s">
        <v>683</v>
      </c>
      <c r="B154" s="105" t="s">
        <v>684</v>
      </c>
      <c r="C154" s="106">
        <f>HYPERLINK("http://atberg.aha.ru/dnv/npk2027-9-05.jpg")</f>
        <v/>
      </c>
      <c r="D154" s="107"/>
      <c r="E154" s="105" t="s">
        <v>685</v>
      </c>
      <c r="F154" s="108" t="s">
        <v>686</v>
      </c>
      <c r="G154" s="105" t="s">
        <v>78</v>
      </c>
      <c r="H154" s="109"/>
      <c r="I154" s="110"/>
      <c r="J154" s="111" t="s">
        <v>87</v>
      </c>
      <c r="K154" s="111" t="s">
        <v>669</v>
      </c>
      <c r="L154" s="111" t="s">
        <v>549</v>
      </c>
      <c r="M154" s="105"/>
      <c r="N154" s="26" t="s">
        <v>670</v>
      </c>
      <c r="O154" s="105"/>
      <c r="P154" s="27" t="s">
        <v>584</v>
      </c>
      <c r="Q154" s="27" t="s">
        <v>102</v>
      </c>
      <c r="R154" s="105">
        <v>100.87</v>
      </c>
      <c r="S154" s="0" t="s">
        <v>684</v>
      </c>
      <c r="T154" s="0" t="s">
        <v>764</v>
      </c>
    </row>
    <row r="155" spans="1:20" ht="78.75" customHeight="1" x14ac:dyDescent="0.2">
      <c r="A155" s="105" t="s">
        <v>687</v>
      </c>
      <c r="B155" s="105" t="s">
        <v>688</v>
      </c>
      <c r="C155" s="106">
        <f>HYPERLINK("http://atberg.aha.ru/dnv/npk2027-9-06.jpg")</f>
        <v/>
      </c>
      <c r="D155" s="107"/>
      <c r="E155" s="105" t="s">
        <v>689</v>
      </c>
      <c r="F155" s="108" t="s">
        <v>498</v>
      </c>
      <c r="G155" s="105" t="s">
        <v>78</v>
      </c>
      <c r="H155" s="109"/>
      <c r="I155" s="110"/>
      <c r="J155" s="111" t="s">
        <v>87</v>
      </c>
      <c r="K155" s="111" t="s">
        <v>669</v>
      </c>
      <c r="L155" s="111" t="s">
        <v>549</v>
      </c>
      <c r="M155" s="105"/>
      <c r="N155" s="26" t="s">
        <v>670</v>
      </c>
      <c r="O155" s="105"/>
      <c r="P155" s="27" t="s">
        <v>584</v>
      </c>
      <c r="Q155" s="27" t="s">
        <v>102</v>
      </c>
      <c r="R155" s="105">
        <v>100.87</v>
      </c>
      <c r="S155" s="0" t="s">
        <v>688</v>
      </c>
      <c r="T155" s="0" t="s">
        <v>764</v>
      </c>
    </row>
    <row r="156" spans="1:20" ht="78.75" customHeight="1" x14ac:dyDescent="0.2">
      <c r="A156" s="105" t="s">
        <v>690</v>
      </c>
      <c r="B156" s="105" t="s">
        <v>691</v>
      </c>
      <c r="C156" s="106">
        <f>HYPERLINK("http://atberg.aha.ru/dnv/npk2027-9-08.jpg")</f>
        <v/>
      </c>
      <c r="D156" s="107"/>
      <c r="E156" s="105" t="s">
        <v>692</v>
      </c>
      <c r="F156" s="108" t="s">
        <v>693</v>
      </c>
      <c r="G156" s="105" t="s">
        <v>78</v>
      </c>
      <c r="H156" s="109"/>
      <c r="I156" s="110"/>
      <c r="J156" s="111" t="s">
        <v>87</v>
      </c>
      <c r="K156" s="111" t="s">
        <v>669</v>
      </c>
      <c r="L156" s="111" t="s">
        <v>549</v>
      </c>
      <c r="M156" s="105"/>
      <c r="N156" s="26" t="s">
        <v>670</v>
      </c>
      <c r="O156" s="105"/>
      <c r="P156" s="27" t="s">
        <v>584</v>
      </c>
      <c r="Q156" s="27" t="s">
        <v>102</v>
      </c>
      <c r="R156" s="105">
        <v>100.87</v>
      </c>
      <c r="S156" s="0" t="s">
        <v>691</v>
      </c>
      <c r="T156" s="0" t="s">
        <v>764</v>
      </c>
    </row>
    <row r="157" spans="1:20" ht="78.75" customHeight="1" x14ac:dyDescent="0.2">
      <c r="A157" s="105" t="s">
        <v>694</v>
      </c>
      <c r="B157" s="105" t="s">
        <v>695</v>
      </c>
      <c r="C157" s="106">
        <f>HYPERLINK("http://atberg.aha.ru/dnv/npk2027-9-09.jpg")</f>
        <v/>
      </c>
      <c r="D157" s="107"/>
      <c r="E157" s="105" t="s">
        <v>696</v>
      </c>
      <c r="F157" s="108" t="s">
        <v>697</v>
      </c>
      <c r="G157" s="105" t="s">
        <v>78</v>
      </c>
      <c r="H157" s="109"/>
      <c r="I157" s="110"/>
      <c r="J157" s="111" t="s">
        <v>87</v>
      </c>
      <c r="K157" s="111" t="s">
        <v>669</v>
      </c>
      <c r="L157" s="111" t="s">
        <v>549</v>
      </c>
      <c r="M157" s="105"/>
      <c r="N157" s="26" t="s">
        <v>670</v>
      </c>
      <c r="O157" s="105"/>
      <c r="P157" s="27" t="s">
        <v>584</v>
      </c>
      <c r="Q157" s="27" t="s">
        <v>102</v>
      </c>
      <c r="R157" s="105">
        <v>100.87</v>
      </c>
      <c r="S157" s="0" t="s">
        <v>695</v>
      </c>
      <c r="T157" s="0" t="s">
        <v>764</v>
      </c>
    </row>
    <row r="158" spans="1:20" ht="78.75" customHeight="1" x14ac:dyDescent="0.2">
      <c r="A158" s="105" t="s">
        <v>698</v>
      </c>
      <c r="B158" s="105" t="s">
        <v>699</v>
      </c>
      <c r="C158" s="106">
        <f>HYPERLINK("http://atberg.aha.ru/dnv/npk2027-9-10.jpg")</f>
        <v/>
      </c>
      <c r="D158" s="107"/>
      <c r="E158" s="105" t="s">
        <v>700</v>
      </c>
      <c r="F158" s="108" t="s">
        <v>701</v>
      </c>
      <c r="G158" s="105" t="s">
        <v>78</v>
      </c>
      <c r="H158" s="109"/>
      <c r="I158" s="110"/>
      <c r="J158" s="111" t="s">
        <v>87</v>
      </c>
      <c r="K158" s="111" t="s">
        <v>669</v>
      </c>
      <c r="L158" s="111" t="s">
        <v>549</v>
      </c>
      <c r="M158" s="105"/>
      <c r="N158" s="26" t="s">
        <v>670</v>
      </c>
      <c r="O158" s="105"/>
      <c r="P158" s="27" t="s">
        <v>584</v>
      </c>
      <c r="Q158" s="27" t="s">
        <v>102</v>
      </c>
      <c r="R158" s="105">
        <v>100.87</v>
      </c>
      <c r="S158" s="0" t="s">
        <v>699</v>
      </c>
      <c r="T158" s="0" t="s">
        <v>764</v>
      </c>
    </row>
    <row r="159" spans="1:20" ht="78.75" customHeight="1" x14ac:dyDescent="0.2">
      <c r="A159" s="105" t="s">
        <v>702</v>
      </c>
      <c r="B159" s="105" t="s">
        <v>703</v>
      </c>
      <c r="C159" s="106">
        <f>HYPERLINK("http://atberg.aha.ru/dnv/npk2027-9-07.jpg")</f>
        <v/>
      </c>
      <c r="D159" s="107"/>
      <c r="E159" s="105" t="s">
        <v>704</v>
      </c>
      <c r="F159" s="108" t="s">
        <v>705</v>
      </c>
      <c r="G159" s="105" t="s">
        <v>78</v>
      </c>
      <c r="H159" s="109"/>
      <c r="I159" s="110"/>
      <c r="J159" s="111" t="s">
        <v>87</v>
      </c>
      <c r="K159" s="111" t="s">
        <v>669</v>
      </c>
      <c r="L159" s="111" t="s">
        <v>549</v>
      </c>
      <c r="M159" s="105"/>
      <c r="N159" s="26" t="s">
        <v>670</v>
      </c>
      <c r="O159" s="105"/>
      <c r="P159" s="27" t="s">
        <v>584</v>
      </c>
      <c r="Q159" s="27" t="s">
        <v>102</v>
      </c>
      <c r="R159" s="105">
        <v>100.87</v>
      </c>
      <c r="S159" s="0" t="s">
        <v>703</v>
      </c>
      <c r="T159" s="0" t="s">
        <v>764</v>
      </c>
    </row>
    <row r="160" spans="1:20" ht="78.75" customHeight="1" x14ac:dyDescent="0.2">
      <c r="A160" s="105" t="s">
        <v>706</v>
      </c>
      <c r="B160" s="105" t="s">
        <v>707</v>
      </c>
      <c r="C160" s="106">
        <f>HYPERLINK("http://atberg.aha.ru/dnv/npk2027-9-12.jpg")</f>
        <v/>
      </c>
      <c r="D160" s="107"/>
      <c r="E160" s="105" t="s">
        <v>708</v>
      </c>
      <c r="F160" s="108" t="s">
        <v>709</v>
      </c>
      <c r="G160" s="105" t="s">
        <v>78</v>
      </c>
      <c r="H160" s="109"/>
      <c r="I160" s="110"/>
      <c r="J160" s="111" t="s">
        <v>87</v>
      </c>
      <c r="K160" s="111" t="s">
        <v>669</v>
      </c>
      <c r="L160" s="111" t="s">
        <v>549</v>
      </c>
      <c r="M160" s="105"/>
      <c r="N160" s="26" t="s">
        <v>670</v>
      </c>
      <c r="O160" s="105"/>
      <c r="P160" s="27" t="s">
        <v>584</v>
      </c>
      <c r="Q160" s="27" t="s">
        <v>102</v>
      </c>
      <c r="R160" s="105">
        <v>100.87</v>
      </c>
      <c r="S160" s="0" t="s">
        <v>707</v>
      </c>
      <c r="T160" s="0" t="s">
        <v>764</v>
      </c>
    </row>
    <row r="161" spans="1:20" ht="78.75" customHeight="1" x14ac:dyDescent="0.2">
      <c r="A161" s="105" t="s">
        <v>710</v>
      </c>
      <c r="B161" s="105" t="s">
        <v>711</v>
      </c>
      <c r="C161" s="106">
        <f>HYPERLINK("http://atberg.aha.ru/dnv/npk2027-9-13.jpg")</f>
        <v/>
      </c>
      <c r="D161" s="107"/>
      <c r="E161" s="105" t="s">
        <v>712</v>
      </c>
      <c r="F161" s="108" t="s">
        <v>713</v>
      </c>
      <c r="G161" s="105" t="s">
        <v>78</v>
      </c>
      <c r="H161" s="109"/>
      <c r="I161" s="110"/>
      <c r="J161" s="111" t="s">
        <v>87</v>
      </c>
      <c r="K161" s="111" t="s">
        <v>669</v>
      </c>
      <c r="L161" s="111" t="s">
        <v>549</v>
      </c>
      <c r="M161" s="105"/>
      <c r="N161" s="26" t="s">
        <v>670</v>
      </c>
      <c r="O161" s="105"/>
      <c r="P161" s="27" t="s">
        <v>584</v>
      </c>
      <c r="Q161" s="27" t="s">
        <v>102</v>
      </c>
      <c r="R161" s="105">
        <v>100.87</v>
      </c>
      <c r="S161" s="0" t="s">
        <v>711</v>
      </c>
      <c r="T161" s="0" t="s">
        <v>764</v>
      </c>
    </row>
    <row r="162" spans="1:20" ht="78.75" customHeight="1" x14ac:dyDescent="0.2">
      <c r="A162" s="105" t="s">
        <v>714</v>
      </c>
      <c r="B162" s="105" t="s">
        <v>715</v>
      </c>
      <c r="C162" s="106">
        <f>HYPERLINK("http://atberg.aha.ru/dnv/npk2027-9-14.jpg")</f>
        <v/>
      </c>
      <c r="D162" s="107"/>
      <c r="E162" s="105" t="s">
        <v>716</v>
      </c>
      <c r="F162" s="108" t="s">
        <v>717</v>
      </c>
      <c r="G162" s="105" t="s">
        <v>78</v>
      </c>
      <c r="H162" s="109"/>
      <c r="I162" s="110"/>
      <c r="J162" s="111" t="s">
        <v>87</v>
      </c>
      <c r="K162" s="111" t="s">
        <v>669</v>
      </c>
      <c r="L162" s="111" t="s">
        <v>549</v>
      </c>
      <c r="M162" s="105"/>
      <c r="N162" s="26" t="s">
        <v>670</v>
      </c>
      <c r="O162" s="105"/>
      <c r="P162" s="27" t="s">
        <v>584</v>
      </c>
      <c r="Q162" s="27" t="s">
        <v>102</v>
      </c>
      <c r="R162" s="105">
        <v>100.87</v>
      </c>
      <c r="S162" s="0" t="s">
        <v>715</v>
      </c>
      <c r="T162" s="0" t="s">
        <v>764</v>
      </c>
    </row>
    <row r="163" spans="1:20" ht="78.75" customHeight="1" x14ac:dyDescent="0.25">
      <c r="A163" s="105" t="s">
        <v>718</v>
      </c>
      <c r="B163" s="105" t="s">
        <v>719</v>
      </c>
      <c r="C163" s="106">
        <f>HYPERLINK("http://atberg.aha.ru/dnv/npk2027-9-15.jpg")</f>
        <v/>
      </c>
      <c r="D163" s="107"/>
      <c r="E163" s="105" t="s">
        <v>720</v>
      </c>
      <c r="F163" s="108" t="s">
        <v>721</v>
      </c>
      <c r="G163" s="105" t="s">
        <v>78</v>
      </c>
      <c r="H163" s="109"/>
      <c r="I163" s="110"/>
      <c r="J163" s="111" t="s">
        <v>87</v>
      </c>
      <c r="K163" s="111" t="s">
        <v>669</v>
      </c>
      <c r="L163" s="111" t="s">
        <v>549</v>
      </c>
      <c r="M163" s="105"/>
      <c r="N163" s="26" t="s">
        <v>670</v>
      </c>
      <c r="O163" s="105"/>
      <c r="P163" s="27" t="s">
        <v>584</v>
      </c>
      <c r="Q163" s="27" t="s">
        <v>102</v>
      </c>
      <c r="R163" s="105">
        <v>100.87</v>
      </c>
      <c r="S163" s="0" t="s">
        <v>719</v>
      </c>
      <c r="T163" s="0" t="s">
        <v>764</v>
      </c>
    </row>
    <row r="164" spans="1:20" ht="45" customHeight="1" x14ac:dyDescent="0.2">
      <c r="A164" s="105" t="s">
        <v>722</v>
      </c>
      <c r="B164" s="105" t="s">
        <v>723</v>
      </c>
      <c r="C164" s="106">
        <f>HYPERLINK("http://atberg.aha.ru/dnv/npk2027-10-01.jpg")</f>
        <v/>
      </c>
      <c r="D164" s="107"/>
      <c r="E164" s="105" t="s">
        <v>724</v>
      </c>
      <c r="F164" s="108" t="s">
        <v>474</v>
      </c>
      <c r="G164" s="105" t="s">
        <v>78</v>
      </c>
      <c r="H164" s="109"/>
      <c r="I164" s="110"/>
      <c r="J164" s="111" t="s">
        <v>30</v>
      </c>
      <c r="K164" s="111" t="s">
        <v>725</v>
      </c>
      <c r="L164" s="111" t="s">
        <v>671</v>
      </c>
      <c r="M164" s="105" t="s">
        <v>726</v>
      </c>
      <c r="N164" s="26" t="s">
        <v>727</v>
      </c>
      <c r="O164" s="105"/>
      <c r="P164" s="27" t="s">
        <v>728</v>
      </c>
      <c r="Q164" s="27" t="s">
        <v>102</v>
      </c>
      <c r="R164" s="105">
        <v>49.95</v>
      </c>
      <c r="S164" s="0" t="s">
        <v>723</v>
      </c>
      <c r="T164" s="0" t="s">
        <v>730</v>
      </c>
    </row>
    <row r="165" spans="1:20" ht="45" customHeight="1" x14ac:dyDescent="0.2">
      <c r="A165" s="105" t="s">
        <v>731</v>
      </c>
      <c r="B165" s="105" t="s">
        <v>732</v>
      </c>
      <c r="C165" s="106">
        <f>HYPERLINK("http://atberg.aha.ru/dnv/npk2027-10-02.jpg")</f>
        <v/>
      </c>
      <c r="D165" s="107"/>
      <c r="E165" s="105" t="s">
        <v>733</v>
      </c>
      <c r="F165" s="108" t="s">
        <v>734</v>
      </c>
      <c r="G165" s="105" t="s">
        <v>78</v>
      </c>
      <c r="H165" s="109"/>
      <c r="I165" s="110"/>
      <c r="J165" s="111" t="s">
        <v>30</v>
      </c>
      <c r="K165" s="111" t="s">
        <v>725</v>
      </c>
      <c r="L165" s="111" t="s">
        <v>671</v>
      </c>
      <c r="M165" s="105" t="s">
        <v>726</v>
      </c>
      <c r="N165" s="26" t="s">
        <v>727</v>
      </c>
      <c r="O165" s="105"/>
      <c r="P165" s="27" t="s">
        <v>728</v>
      </c>
      <c r="Q165" s="27" t="s">
        <v>102</v>
      </c>
      <c r="R165" s="105">
        <v>49.95</v>
      </c>
      <c r="S165" s="0" t="s">
        <v>732</v>
      </c>
      <c r="T165" s="0" t="s">
        <v>730</v>
      </c>
    </row>
    <row r="166" spans="1:20" ht="45" customHeight="1" x14ac:dyDescent="0.2">
      <c r="A166" s="105" t="s">
        <v>735</v>
      </c>
      <c r="B166" s="105" t="s">
        <v>736</v>
      </c>
      <c r="C166" s="106">
        <f>HYPERLINK("http://atberg.aha.ru/dnv/npk2027-10-03.jpg")</f>
        <v/>
      </c>
      <c r="D166" s="107"/>
      <c r="E166" s="105" t="s">
        <v>737</v>
      </c>
      <c r="F166" s="108" t="s">
        <v>89</v>
      </c>
      <c r="G166" s="105" t="s">
        <v>78</v>
      </c>
      <c r="H166" s="109"/>
      <c r="I166" s="110"/>
      <c r="J166" s="111" t="s">
        <v>30</v>
      </c>
      <c r="K166" s="111" t="s">
        <v>725</v>
      </c>
      <c r="L166" s="111" t="s">
        <v>671</v>
      </c>
      <c r="M166" s="105" t="s">
        <v>726</v>
      </c>
      <c r="N166" s="26" t="s">
        <v>727</v>
      </c>
      <c r="O166" s="105"/>
      <c r="P166" s="27" t="s">
        <v>728</v>
      </c>
      <c r="Q166" s="27" t="s">
        <v>102</v>
      </c>
      <c r="R166" s="105">
        <v>49.95</v>
      </c>
      <c r="S166" s="0" t="s">
        <v>736</v>
      </c>
      <c r="T166" s="0" t="s">
        <v>730</v>
      </c>
    </row>
    <row r="167" spans="1:20" ht="45" customHeight="1" x14ac:dyDescent="0.2">
      <c r="A167" s="105" t="s">
        <v>738</v>
      </c>
      <c r="B167" s="105" t="s">
        <v>739</v>
      </c>
      <c r="C167" s="106">
        <f>HYPERLINK("http://atberg.aha.ru/dnv/npk2027-10-04.jpg")</f>
        <v/>
      </c>
      <c r="D167" s="107"/>
      <c r="E167" s="105" t="s">
        <v>740</v>
      </c>
      <c r="F167" s="108" t="s">
        <v>741</v>
      </c>
      <c r="G167" s="105" t="s">
        <v>78</v>
      </c>
      <c r="H167" s="109"/>
      <c r="I167" s="110"/>
      <c r="J167" s="111" t="s">
        <v>30</v>
      </c>
      <c r="K167" s="111" t="s">
        <v>725</v>
      </c>
      <c r="L167" s="111" t="s">
        <v>671</v>
      </c>
      <c r="M167" s="105" t="s">
        <v>726</v>
      </c>
      <c r="N167" s="26" t="s">
        <v>727</v>
      </c>
      <c r="O167" s="105"/>
      <c r="P167" s="27" t="s">
        <v>728</v>
      </c>
      <c r="Q167" s="27" t="s">
        <v>102</v>
      </c>
      <c r="R167" s="105">
        <v>49.95</v>
      </c>
      <c r="S167" s="0" t="s">
        <v>739</v>
      </c>
      <c r="T167" s="0" t="s">
        <v>730</v>
      </c>
    </row>
    <row r="168" spans="1:20" ht="45" customHeight="1" x14ac:dyDescent="0.2">
      <c r="A168" s="105" t="s">
        <v>742</v>
      </c>
      <c r="B168" s="105" t="s">
        <v>743</v>
      </c>
      <c r="C168" s="106">
        <f>HYPERLINK("http://atberg.aha.ru/dnv/npk2027-10-05.jpg")</f>
        <v/>
      </c>
      <c r="D168" s="107"/>
      <c r="E168" s="105" t="s">
        <v>744</v>
      </c>
      <c r="F168" s="108" t="s">
        <v>427</v>
      </c>
      <c r="G168" s="105" t="s">
        <v>78</v>
      </c>
      <c r="H168" s="109"/>
      <c r="I168" s="110"/>
      <c r="J168" s="111" t="s">
        <v>30</v>
      </c>
      <c r="K168" s="111" t="s">
        <v>725</v>
      </c>
      <c r="L168" s="111" t="s">
        <v>671</v>
      </c>
      <c r="M168" s="105" t="s">
        <v>726</v>
      </c>
      <c r="N168" s="26" t="s">
        <v>727</v>
      </c>
      <c r="O168" s="105"/>
      <c r="P168" s="27" t="s">
        <v>728</v>
      </c>
      <c r="Q168" s="27" t="s">
        <v>102</v>
      </c>
      <c r="R168" s="105">
        <v>49.95</v>
      </c>
      <c r="S168" s="0" t="s">
        <v>743</v>
      </c>
      <c r="T168" s="0" t="s">
        <v>730</v>
      </c>
    </row>
    <row r="169" spans="1:20" ht="45" customHeight="1" x14ac:dyDescent="0.2">
      <c r="A169" s="105" t="s">
        <v>745</v>
      </c>
      <c r="B169" s="105" t="s">
        <v>746</v>
      </c>
      <c r="C169" s="106">
        <f>HYPERLINK("http://atberg.aha.ru/dnv/npk2027-10-06.jpg")</f>
        <v/>
      </c>
      <c r="D169" s="107"/>
      <c r="E169" s="105" t="s">
        <v>747</v>
      </c>
      <c r="F169" s="108" t="s">
        <v>466</v>
      </c>
      <c r="G169" s="105" t="s">
        <v>78</v>
      </c>
      <c r="H169" s="109"/>
      <c r="I169" s="110"/>
      <c r="J169" s="111" t="s">
        <v>30</v>
      </c>
      <c r="K169" s="111" t="s">
        <v>725</v>
      </c>
      <c r="L169" s="111" t="s">
        <v>671</v>
      </c>
      <c r="M169" s="105" t="s">
        <v>726</v>
      </c>
      <c r="N169" s="26" t="s">
        <v>727</v>
      </c>
      <c r="O169" s="105"/>
      <c r="P169" s="27" t="s">
        <v>728</v>
      </c>
      <c r="Q169" s="27" t="s">
        <v>102</v>
      </c>
      <c r="R169" s="105">
        <v>49.95</v>
      </c>
      <c r="S169" s="0" t="s">
        <v>746</v>
      </c>
      <c r="T169" s="0" t="s">
        <v>730</v>
      </c>
    </row>
    <row r="170" spans="1:20" ht="45" customHeight="1" x14ac:dyDescent="0.2">
      <c r="A170" s="105" t="s">
        <v>748</v>
      </c>
      <c r="B170" s="105" t="s">
        <v>749</v>
      </c>
      <c r="C170" s="106">
        <f>HYPERLINK("http://atberg.aha.ru/dnv/npk2027-10-07.jpg")</f>
        <v/>
      </c>
      <c r="D170" s="107"/>
      <c r="E170" s="105" t="s">
        <v>750</v>
      </c>
      <c r="F170" s="108" t="s">
        <v>751</v>
      </c>
      <c r="G170" s="105" t="s">
        <v>78</v>
      </c>
      <c r="H170" s="109"/>
      <c r="I170" s="110"/>
      <c r="J170" s="111" t="s">
        <v>30</v>
      </c>
      <c r="K170" s="111" t="s">
        <v>725</v>
      </c>
      <c r="L170" s="111" t="s">
        <v>671</v>
      </c>
      <c r="M170" s="105" t="s">
        <v>726</v>
      </c>
      <c r="N170" s="26" t="s">
        <v>727</v>
      </c>
      <c r="O170" s="105"/>
      <c r="P170" s="27" t="s">
        <v>728</v>
      </c>
      <c r="Q170" s="27" t="s">
        <v>102</v>
      </c>
      <c r="R170" s="105">
        <v>49.95</v>
      </c>
      <c r="S170" s="0" t="s">
        <v>749</v>
      </c>
      <c r="T170" s="0" t="s">
        <v>730</v>
      </c>
    </row>
    <row r="171" spans="1:20" ht="45" customHeight="1" x14ac:dyDescent="0.2">
      <c r="A171" s="105" t="s">
        <v>752</v>
      </c>
      <c r="B171" s="105" t="s">
        <v>753</v>
      </c>
      <c r="C171" s="106">
        <f>HYPERLINK("http://atberg.aha.ru/dnv/npk2027-10-08.jpg")</f>
        <v/>
      </c>
      <c r="D171" s="107"/>
      <c r="E171" s="105" t="s">
        <v>754</v>
      </c>
      <c r="F171" s="108" t="s">
        <v>318</v>
      </c>
      <c r="G171" s="105" t="s">
        <v>78</v>
      </c>
      <c r="H171" s="109"/>
      <c r="I171" s="110"/>
      <c r="J171" s="111" t="s">
        <v>30</v>
      </c>
      <c r="K171" s="111" t="s">
        <v>725</v>
      </c>
      <c r="L171" s="111" t="s">
        <v>671</v>
      </c>
      <c r="M171" s="105" t="s">
        <v>726</v>
      </c>
      <c r="N171" s="26" t="s">
        <v>727</v>
      </c>
      <c r="O171" s="105"/>
      <c r="P171" s="27" t="s">
        <v>728</v>
      </c>
      <c r="Q171" s="27" t="s">
        <v>102</v>
      </c>
      <c r="R171" s="105">
        <v>49.95</v>
      </c>
      <c r="S171" s="0" t="s">
        <v>753</v>
      </c>
      <c r="T171" s="0" t="s">
        <v>730</v>
      </c>
    </row>
    <row r="172" spans="1:20" ht="45" customHeight="1" x14ac:dyDescent="0.25">
      <c r="A172" s="105" t="s">
        <v>755</v>
      </c>
      <c r="B172" s="105" t="s">
        <v>756</v>
      </c>
      <c r="C172" s="106">
        <f>HYPERLINK("http://atberg.aha.ru/dnv/npk2027-10-09.jpg")</f>
        <v/>
      </c>
      <c r="D172" s="107"/>
      <c r="E172" s="105" t="s">
        <v>757</v>
      </c>
      <c r="F172" s="108" t="s">
        <v>322</v>
      </c>
      <c r="G172" s="105" t="s">
        <v>78</v>
      </c>
      <c r="H172" s="109"/>
      <c r="I172" s="110"/>
      <c r="J172" s="111" t="s">
        <v>30</v>
      </c>
      <c r="K172" s="111" t="s">
        <v>725</v>
      </c>
      <c r="L172" s="111" t="s">
        <v>671</v>
      </c>
      <c r="M172" s="105" t="s">
        <v>726</v>
      </c>
      <c r="N172" s="26" t="s">
        <v>727</v>
      </c>
      <c r="O172" s="105"/>
      <c r="P172" s="27" t="s">
        <v>728</v>
      </c>
      <c r="Q172" s="27" t="s">
        <v>102</v>
      </c>
      <c r="R172" s="105">
        <v>49.95</v>
      </c>
      <c r="S172" s="0" t="s">
        <v>756</v>
      </c>
      <c r="T172" s="0" t="s">
        <v>730</v>
      </c>
    </row>
    <row r="173" spans="1:20" ht="45" customHeight="1" x14ac:dyDescent="0.2">
      <c r="A173" s="105" t="s">
        <v>758</v>
      </c>
      <c r="B173" s="105" t="s">
        <v>759</v>
      </c>
      <c r="C173" s="106">
        <f>HYPERLINK("http://atberg.aha.ru/dnv/npk2027-11-01.jpg")</f>
        <v/>
      </c>
      <c r="D173" s="107"/>
      <c r="E173" s="105" t="s">
        <v>760</v>
      </c>
      <c r="F173" s="108" t="s">
        <v>390</v>
      </c>
      <c r="G173" s="105" t="s">
        <v>78</v>
      </c>
      <c r="H173" s="109"/>
      <c r="I173" s="110"/>
      <c r="J173" s="111" t="s">
        <v>30</v>
      </c>
      <c r="K173" s="111" t="s">
        <v>761</v>
      </c>
      <c r="L173" s="111" t="s">
        <v>729</v>
      </c>
      <c r="M173" s="105" t="s">
        <v>348</v>
      </c>
      <c r="N173" s="26" t="s">
        <v>762</v>
      </c>
      <c r="O173" s="105"/>
      <c r="P173" s="27" t="s">
        <v>79</v>
      </c>
      <c r="Q173" s="27" t="s">
        <v>102</v>
      </c>
      <c r="R173" s="105">
        <v>68.2</v>
      </c>
      <c r="S173" s="0" t="s">
        <v>759</v>
      </c>
      <c r="T173" s="0" t="s">
        <v>672</v>
      </c>
    </row>
    <row r="174" spans="1:20" ht="45" customHeight="1" x14ac:dyDescent="0.2">
      <c r="A174" s="105" t="s">
        <v>765</v>
      </c>
      <c r="B174" s="105" t="s">
        <v>766</v>
      </c>
      <c r="C174" s="106">
        <f>HYPERLINK("http://atberg.aha.ru/dnv/npk2027-11-02.jpg")</f>
        <v/>
      </c>
      <c r="D174" s="107"/>
      <c r="E174" s="105" t="s">
        <v>767</v>
      </c>
      <c r="F174" s="108" t="s">
        <v>394</v>
      </c>
      <c r="G174" s="105" t="s">
        <v>78</v>
      </c>
      <c r="H174" s="109"/>
      <c r="I174" s="110"/>
      <c r="J174" s="111" t="s">
        <v>30</v>
      </c>
      <c r="K174" s="111" t="s">
        <v>761</v>
      </c>
      <c r="L174" s="111" t="s">
        <v>729</v>
      </c>
      <c r="M174" s="105" t="s">
        <v>348</v>
      </c>
      <c r="N174" s="26" t="s">
        <v>762</v>
      </c>
      <c r="O174" s="105"/>
      <c r="P174" s="27" t="s">
        <v>79</v>
      </c>
      <c r="Q174" s="27" t="s">
        <v>102</v>
      </c>
      <c r="R174" s="105">
        <v>68.2</v>
      </c>
      <c r="S174" s="0" t="s">
        <v>766</v>
      </c>
      <c r="T174" s="0" t="s">
        <v>672</v>
      </c>
    </row>
    <row r="175" spans="1:20" ht="45" customHeight="1" x14ac:dyDescent="0.2">
      <c r="A175" s="105" t="s">
        <v>768</v>
      </c>
      <c r="B175" s="105" t="s">
        <v>769</v>
      </c>
      <c r="C175" s="106">
        <f>HYPERLINK("http://atberg.aha.ru/dnv/npk2027-11-03.jpg")</f>
        <v/>
      </c>
      <c r="D175" s="107"/>
      <c r="E175" s="105" t="s">
        <v>770</v>
      </c>
      <c r="F175" s="108" t="s">
        <v>734</v>
      </c>
      <c r="G175" s="105" t="s">
        <v>78</v>
      </c>
      <c r="H175" s="109"/>
      <c r="I175" s="110"/>
      <c r="J175" s="111" t="s">
        <v>30</v>
      </c>
      <c r="K175" s="111" t="s">
        <v>761</v>
      </c>
      <c r="L175" s="111" t="s">
        <v>729</v>
      </c>
      <c r="M175" s="105" t="s">
        <v>348</v>
      </c>
      <c r="N175" s="26" t="s">
        <v>762</v>
      </c>
      <c r="O175" s="105"/>
      <c r="P175" s="27" t="s">
        <v>79</v>
      </c>
      <c r="Q175" s="27" t="s">
        <v>102</v>
      </c>
      <c r="R175" s="105">
        <v>68.2</v>
      </c>
      <c r="S175" s="0" t="s">
        <v>769</v>
      </c>
      <c r="T175" s="0" t="s">
        <v>672</v>
      </c>
    </row>
    <row r="176" spans="1:20" ht="45" customHeight="1" x14ac:dyDescent="0.2">
      <c r="A176" s="105" t="s">
        <v>771</v>
      </c>
      <c r="B176" s="105" t="s">
        <v>772</v>
      </c>
      <c r="C176" s="106">
        <f>HYPERLINK("http://atberg.aha.ru/dnv/npk2027-11-04.jpg")</f>
        <v/>
      </c>
      <c r="D176" s="107"/>
      <c r="E176" s="105" t="s">
        <v>773</v>
      </c>
      <c r="F176" s="108" t="s">
        <v>774</v>
      </c>
      <c r="G176" s="105" t="s">
        <v>78</v>
      </c>
      <c r="H176" s="109"/>
      <c r="I176" s="110"/>
      <c r="J176" s="111" t="s">
        <v>30</v>
      </c>
      <c r="K176" s="111" t="s">
        <v>761</v>
      </c>
      <c r="L176" s="111" t="s">
        <v>729</v>
      </c>
      <c r="M176" s="105" t="s">
        <v>348</v>
      </c>
      <c r="N176" s="26" t="s">
        <v>762</v>
      </c>
      <c r="O176" s="105"/>
      <c r="P176" s="27" t="s">
        <v>79</v>
      </c>
      <c r="Q176" s="27" t="s">
        <v>102</v>
      </c>
      <c r="R176" s="105">
        <v>68.2</v>
      </c>
      <c r="S176" s="0" t="s">
        <v>772</v>
      </c>
      <c r="T176" s="0" t="s">
        <v>672</v>
      </c>
    </row>
    <row r="177" spans="1:20" ht="45" customHeight="1" x14ac:dyDescent="0.2">
      <c r="A177" s="105" t="s">
        <v>775</v>
      </c>
      <c r="B177" s="105" t="s">
        <v>776</v>
      </c>
      <c r="C177" s="106">
        <f>HYPERLINK("http://atberg.aha.ru/dnv/npk2027-11-05.jpg")</f>
        <v/>
      </c>
      <c r="D177" s="107"/>
      <c r="E177" s="105" t="s">
        <v>777</v>
      </c>
      <c r="F177" s="108" t="s">
        <v>778</v>
      </c>
      <c r="G177" s="105" t="s">
        <v>78</v>
      </c>
      <c r="H177" s="109"/>
      <c r="I177" s="110"/>
      <c r="J177" s="111" t="s">
        <v>30</v>
      </c>
      <c r="K177" s="111" t="s">
        <v>761</v>
      </c>
      <c r="L177" s="111" t="s">
        <v>729</v>
      </c>
      <c r="M177" s="105" t="s">
        <v>348</v>
      </c>
      <c r="N177" s="26" t="s">
        <v>762</v>
      </c>
      <c r="O177" s="105"/>
      <c r="P177" s="27" t="s">
        <v>79</v>
      </c>
      <c r="Q177" s="27" t="s">
        <v>102</v>
      </c>
      <c r="R177" s="105">
        <v>68.2</v>
      </c>
      <c r="S177" s="0" t="s">
        <v>776</v>
      </c>
      <c r="T177" s="0" t="s">
        <v>672</v>
      </c>
    </row>
    <row r="178" spans="1:20" ht="45" customHeight="1" x14ac:dyDescent="0.25">
      <c r="A178" s="105" t="s">
        <v>779</v>
      </c>
      <c r="B178" s="105" t="s">
        <v>780</v>
      </c>
      <c r="C178" s="106">
        <f>HYPERLINK("http://atberg.aha.ru/dnv/npk2027-11-06.jpg")</f>
        <v/>
      </c>
      <c r="D178" s="107"/>
      <c r="E178" s="105" t="s">
        <v>781</v>
      </c>
      <c r="F178" s="108" t="s">
        <v>326</v>
      </c>
      <c r="G178" s="105" t="s">
        <v>78</v>
      </c>
      <c r="H178" s="109"/>
      <c r="I178" s="110"/>
      <c r="J178" s="111" t="s">
        <v>30</v>
      </c>
      <c r="K178" s="111" t="s">
        <v>761</v>
      </c>
      <c r="L178" s="111" t="s">
        <v>729</v>
      </c>
      <c r="M178" s="105" t="s">
        <v>348</v>
      </c>
      <c r="N178" s="26" t="s">
        <v>762</v>
      </c>
      <c r="O178" s="105"/>
      <c r="P178" s="27" t="s">
        <v>79</v>
      </c>
      <c r="Q178" s="27" t="s">
        <v>102</v>
      </c>
      <c r="R178" s="105">
        <v>68.2</v>
      </c>
      <c r="S178" s="0" t="s">
        <v>780</v>
      </c>
      <c r="T178" s="0" t="s">
        <v>672</v>
      </c>
    </row>
    <row r="179" spans="1:20" ht="78.75" customHeight="1" x14ac:dyDescent="0.2">
      <c r="A179" s="105" t="s">
        <v>782</v>
      </c>
      <c r="B179" s="105" t="s">
        <v>783</v>
      </c>
      <c r="C179" s="106">
        <f>HYPERLINK("http://atberg.aha.ru/dnv/npk2027-12-01.jpg")</f>
        <v/>
      </c>
      <c r="D179" s="107"/>
      <c r="E179" s="105" t="s">
        <v>784</v>
      </c>
      <c r="F179" s="108" t="s">
        <v>785</v>
      </c>
      <c r="G179" s="105" t="s">
        <v>78</v>
      </c>
      <c r="H179" s="109"/>
      <c r="I179" s="110"/>
      <c r="J179" s="111" t="s">
        <v>30</v>
      </c>
      <c r="K179" s="111" t="s">
        <v>786</v>
      </c>
      <c r="L179" s="111" t="s">
        <v>763</v>
      </c>
      <c r="M179" s="105" t="s">
        <v>348</v>
      </c>
      <c r="N179" s="26" t="s">
        <v>787</v>
      </c>
      <c r="O179" s="105"/>
      <c r="P179" s="27" t="s">
        <v>788</v>
      </c>
      <c r="Q179" s="27" t="s">
        <v>102</v>
      </c>
      <c r="R179" s="105">
        <v>55.72</v>
      </c>
      <c r="S179" s="0" t="s">
        <v>783</v>
      </c>
      <c r="T179" s="0" t="s">
        <v>550</v>
      </c>
    </row>
    <row r="180" spans="1:20" ht="78.75" customHeight="1" x14ac:dyDescent="0.2">
      <c r="A180" s="105" t="s">
        <v>791</v>
      </c>
      <c r="B180" s="105" t="s">
        <v>792</v>
      </c>
      <c r="C180" s="106">
        <f>HYPERLINK("http://atberg.aha.ru/dnv/npk2027-12-02.jpg")</f>
        <v/>
      </c>
      <c r="D180" s="107"/>
      <c r="E180" s="105" t="s">
        <v>793</v>
      </c>
      <c r="F180" s="108" t="s">
        <v>794</v>
      </c>
      <c r="G180" s="105" t="s">
        <v>78</v>
      </c>
      <c r="H180" s="109"/>
      <c r="I180" s="110"/>
      <c r="J180" s="111" t="s">
        <v>30</v>
      </c>
      <c r="K180" s="111" t="s">
        <v>795</v>
      </c>
      <c r="L180" s="111" t="s">
        <v>531</v>
      </c>
      <c r="M180" s="105" t="s">
        <v>348</v>
      </c>
      <c r="N180" s="26" t="s">
        <v>787</v>
      </c>
      <c r="O180" s="105"/>
      <c r="P180" s="27" t="s">
        <v>788</v>
      </c>
      <c r="Q180" s="27" t="s">
        <v>102</v>
      </c>
      <c r="R180" s="105">
        <v>55.72</v>
      </c>
      <c r="S180" s="0" t="s">
        <v>792</v>
      </c>
      <c r="T180" s="0" t="s">
        <v>550</v>
      </c>
    </row>
    <row r="181" spans="1:20" ht="78.75" customHeight="1" x14ac:dyDescent="0.2">
      <c r="A181" s="105" t="s">
        <v>796</v>
      </c>
      <c r="B181" s="105" t="s">
        <v>797</v>
      </c>
      <c r="C181" s="106">
        <f>HYPERLINK("http://atberg.aha.ru/dnv/npk2027-12-03.jpg")</f>
        <v/>
      </c>
      <c r="D181" s="107"/>
      <c r="E181" s="105" t="s">
        <v>798</v>
      </c>
      <c r="F181" s="108" t="s">
        <v>799</v>
      </c>
      <c r="G181" s="105" t="s">
        <v>78</v>
      </c>
      <c r="H181" s="109"/>
      <c r="I181" s="110"/>
      <c r="J181" s="111" t="s">
        <v>30</v>
      </c>
      <c r="K181" s="111" t="s">
        <v>800</v>
      </c>
      <c r="L181" s="111" t="s">
        <v>504</v>
      </c>
      <c r="M181" s="105" t="s">
        <v>348</v>
      </c>
      <c r="N181" s="26" t="s">
        <v>787</v>
      </c>
      <c r="O181" s="105"/>
      <c r="P181" s="27" t="s">
        <v>788</v>
      </c>
      <c r="Q181" s="27" t="s">
        <v>102</v>
      </c>
      <c r="R181" s="105">
        <v>55.72</v>
      </c>
      <c r="S181" s="0" t="s">
        <v>797</v>
      </c>
      <c r="T181" s="0" t="s">
        <v>550</v>
      </c>
    </row>
    <row r="182" spans="1:20" ht="78.75" customHeight="1" x14ac:dyDescent="0.25">
      <c r="A182" s="105" t="s">
        <v>801</v>
      </c>
      <c r="B182" s="105" t="s">
        <v>802</v>
      </c>
      <c r="C182" s="106">
        <f>HYPERLINK("http://atberg.aha.ru/dnv/npk2027-12-04.jpg")</f>
        <v/>
      </c>
      <c r="D182" s="107"/>
      <c r="E182" s="105" t="s">
        <v>803</v>
      </c>
      <c r="F182" s="108" t="s">
        <v>804</v>
      </c>
      <c r="G182" s="105" t="s">
        <v>78</v>
      </c>
      <c r="H182" s="109"/>
      <c r="I182" s="110"/>
      <c r="J182" s="111" t="s">
        <v>30</v>
      </c>
      <c r="K182" s="111" t="s">
        <v>805</v>
      </c>
      <c r="L182" s="111" t="s">
        <v>763</v>
      </c>
      <c r="M182" s="105" t="s">
        <v>348</v>
      </c>
      <c r="N182" s="26" t="s">
        <v>787</v>
      </c>
      <c r="O182" s="105"/>
      <c r="P182" s="27" t="s">
        <v>788</v>
      </c>
      <c r="Q182" s="27" t="s">
        <v>102</v>
      </c>
      <c r="R182" s="105">
        <v>55.72</v>
      </c>
      <c r="S182" s="0" t="s">
        <v>802</v>
      </c>
      <c r="T182" s="0" t="s">
        <v>550</v>
      </c>
    </row>
    <row r="183" spans="1:20" ht="45" customHeight="1" x14ac:dyDescent="0.2">
      <c r="A183" s="105" t="s">
        <v>806</v>
      </c>
      <c r="B183" s="105" t="s">
        <v>807</v>
      </c>
      <c r="C183" s="106">
        <f>HYPERLINK("http://atberg.aha.ru/dnv/npk2027-13-01.jpg")</f>
        <v/>
      </c>
      <c r="D183" s="107"/>
      <c r="E183" s="105" t="s">
        <v>808</v>
      </c>
      <c r="F183" s="108" t="s">
        <v>809</v>
      </c>
      <c r="G183" s="105" t="s">
        <v>78</v>
      </c>
      <c r="H183" s="109"/>
      <c r="I183" s="110"/>
      <c r="J183" s="111" t="s">
        <v>85</v>
      </c>
      <c r="K183" s="111" t="s">
        <v>810</v>
      </c>
      <c r="L183" s="111" t="s">
        <v>789</v>
      </c>
      <c r="M183" s="105" t="s">
        <v>348</v>
      </c>
      <c r="N183" s="26" t="s">
        <v>811</v>
      </c>
      <c r="O183" s="105"/>
      <c r="P183" s="27" t="s">
        <v>79</v>
      </c>
      <c r="Q183" s="27" t="s">
        <v>102</v>
      </c>
      <c r="R183" s="105">
        <v>70.13</v>
      </c>
      <c r="S183" s="0" t="s">
        <v>807</v>
      </c>
      <c r="T183" s="0" t="s">
        <v>478</v>
      </c>
    </row>
    <row r="184" spans="1:20" ht="45" customHeight="1" x14ac:dyDescent="0.2">
      <c r="A184" s="105" t="s">
        <v>814</v>
      </c>
      <c r="B184" s="105" t="s">
        <v>815</v>
      </c>
      <c r="C184" s="106">
        <f>HYPERLINK("http://atberg.aha.ru/dnv/npk2027-13-03.jpg")</f>
        <v/>
      </c>
      <c r="D184" s="107"/>
      <c r="E184" s="105" t="s">
        <v>816</v>
      </c>
      <c r="F184" s="108" t="s">
        <v>817</v>
      </c>
      <c r="G184" s="105" t="s">
        <v>78</v>
      </c>
      <c r="H184" s="109"/>
      <c r="I184" s="110"/>
      <c r="J184" s="111" t="s">
        <v>85</v>
      </c>
      <c r="K184" s="111" t="s">
        <v>810</v>
      </c>
      <c r="L184" s="111" t="s">
        <v>789</v>
      </c>
      <c r="M184" s="105" t="s">
        <v>348</v>
      </c>
      <c r="N184" s="26" t="s">
        <v>811</v>
      </c>
      <c r="O184" s="105"/>
      <c r="P184" s="27" t="s">
        <v>79</v>
      </c>
      <c r="Q184" s="27" t="s">
        <v>102</v>
      </c>
      <c r="R184" s="105">
        <v>70.13</v>
      </c>
      <c r="S184" s="0" t="s">
        <v>815</v>
      </c>
      <c r="T184" s="0" t="s">
        <v>478</v>
      </c>
    </row>
    <row r="185" spans="1:20" ht="45" customHeight="1" x14ac:dyDescent="0.25">
      <c r="A185" s="105" t="s">
        <v>818</v>
      </c>
      <c r="B185" s="105" t="s">
        <v>819</v>
      </c>
      <c r="C185" s="106">
        <f>HYPERLINK("http://atberg.aha.ru/dnv/npk2027-13-04.jpg")</f>
        <v/>
      </c>
      <c r="D185" s="107"/>
      <c r="E185" s="105" t="s">
        <v>820</v>
      </c>
      <c r="F185" s="108" t="s">
        <v>821</v>
      </c>
      <c r="G185" s="105" t="s">
        <v>78</v>
      </c>
      <c r="H185" s="109"/>
      <c r="I185" s="110"/>
      <c r="J185" s="111" t="s">
        <v>85</v>
      </c>
      <c r="K185" s="111" t="s">
        <v>810</v>
      </c>
      <c r="L185" s="111" t="s">
        <v>789</v>
      </c>
      <c r="M185" s="105" t="s">
        <v>348</v>
      </c>
      <c r="N185" s="26" t="s">
        <v>811</v>
      </c>
      <c r="O185" s="105"/>
      <c r="P185" s="27" t="s">
        <v>79</v>
      </c>
      <c r="Q185" s="27" t="s">
        <v>102</v>
      </c>
      <c r="R185" s="105">
        <v>70.13</v>
      </c>
      <c r="S185" s="0" t="s">
        <v>819</v>
      </c>
      <c r="T185" s="0" t="s">
        <v>478</v>
      </c>
    </row>
    <row r="186" spans="1:20" ht="22.5" customHeight="1" x14ac:dyDescent="0.2">
      <c r="A186" s="105" t="s">
        <v>822</v>
      </c>
      <c r="B186" s="105" t="s">
        <v>823</v>
      </c>
      <c r="C186" s="106">
        <f>HYPERLINK("http://atberg.aha.ru/dnv/npk2027-14-01.jpg")</f>
        <v/>
      </c>
      <c r="D186" s="107"/>
      <c r="E186" s="105" t="s">
        <v>824</v>
      </c>
      <c r="F186" s="108" t="s">
        <v>825</v>
      </c>
      <c r="G186" s="105" t="s">
        <v>78</v>
      </c>
      <c r="H186" s="109"/>
      <c r="I186" s="110"/>
      <c r="J186" s="111" t="s">
        <v>85</v>
      </c>
      <c r="K186" s="111" t="s">
        <v>826</v>
      </c>
      <c r="L186" s="111" t="s">
        <v>812</v>
      </c>
      <c r="M186" s="105" t="s">
        <v>348</v>
      </c>
      <c r="N186" s="26" t="s">
        <v>811</v>
      </c>
      <c r="O186" s="105"/>
      <c r="P186" s="27" t="s">
        <v>34</v>
      </c>
      <c r="Q186" s="27" t="s">
        <v>102</v>
      </c>
      <c r="R186" s="105">
        <v>61.48</v>
      </c>
      <c r="S186" s="0" t="s">
        <v>823</v>
      </c>
      <c r="T186" s="0" t="s">
        <v>441</v>
      </c>
    </row>
    <row r="187" spans="1:20" ht="22.5" customHeight="1" x14ac:dyDescent="0.2">
      <c r="A187" s="105" t="s">
        <v>829</v>
      </c>
      <c r="B187" s="105" t="s">
        <v>830</v>
      </c>
      <c r="C187" s="106">
        <f>HYPERLINK("http://atberg.aha.ru/dnv/npk2027-14-02.jpg")</f>
        <v/>
      </c>
      <c r="D187" s="107"/>
      <c r="E187" s="105" t="s">
        <v>831</v>
      </c>
      <c r="F187" s="108" t="s">
        <v>119</v>
      </c>
      <c r="G187" s="105" t="s">
        <v>78</v>
      </c>
      <c r="H187" s="109"/>
      <c r="I187" s="110"/>
      <c r="J187" s="111" t="s">
        <v>85</v>
      </c>
      <c r="K187" s="111" t="s">
        <v>826</v>
      </c>
      <c r="L187" s="111" t="s">
        <v>812</v>
      </c>
      <c r="M187" s="105" t="s">
        <v>348</v>
      </c>
      <c r="N187" s="26" t="s">
        <v>811</v>
      </c>
      <c r="O187" s="105"/>
      <c r="P187" s="27" t="s">
        <v>34</v>
      </c>
      <c r="Q187" s="27" t="s">
        <v>102</v>
      </c>
      <c r="R187" s="105">
        <v>61.48</v>
      </c>
      <c r="S187" s="0" t="s">
        <v>830</v>
      </c>
      <c r="T187" s="0" t="s">
        <v>441</v>
      </c>
    </row>
    <row r="188" spans="1:20" ht="22.5" customHeight="1" x14ac:dyDescent="0.2">
      <c r="A188" s="105" t="s">
        <v>832</v>
      </c>
      <c r="B188" s="105" t="s">
        <v>833</v>
      </c>
      <c r="C188" s="106">
        <f>HYPERLINK("http://atberg.aha.ru/dnv/npk2027-14-03.jpg")</f>
        <v/>
      </c>
      <c r="D188" s="107"/>
      <c r="E188" s="105" t="s">
        <v>834</v>
      </c>
      <c r="F188" s="108" t="s">
        <v>123</v>
      </c>
      <c r="G188" s="105" t="s">
        <v>78</v>
      </c>
      <c r="H188" s="109"/>
      <c r="I188" s="110"/>
      <c r="J188" s="111" t="s">
        <v>85</v>
      </c>
      <c r="K188" s="111" t="s">
        <v>826</v>
      </c>
      <c r="L188" s="111" t="s">
        <v>812</v>
      </c>
      <c r="M188" s="105" t="s">
        <v>348</v>
      </c>
      <c r="N188" s="26" t="s">
        <v>811</v>
      </c>
      <c r="O188" s="105"/>
      <c r="P188" s="27" t="s">
        <v>34</v>
      </c>
      <c r="Q188" s="27" t="s">
        <v>102</v>
      </c>
      <c r="R188" s="105">
        <v>61.48</v>
      </c>
      <c r="S188" s="0" t="s">
        <v>833</v>
      </c>
      <c r="T188" s="0" t="s">
        <v>441</v>
      </c>
    </row>
    <row r="189" spans="1:20" ht="38.25" customHeight="1" x14ac:dyDescent="0.2">
      <c r="A189" s="105" t="s">
        <v>835</v>
      </c>
      <c r="B189" s="105" t="s">
        <v>836</v>
      </c>
      <c r="C189" s="106">
        <f>HYPERLINK("http://atberg.aha.ru/dnv/npk2027-14-04.jpg")</f>
        <v/>
      </c>
      <c r="D189" s="107"/>
      <c r="E189" s="105" t="s">
        <v>837</v>
      </c>
      <c r="F189" s="108" t="s">
        <v>838</v>
      </c>
      <c r="G189" s="105" t="s">
        <v>78</v>
      </c>
      <c r="H189" s="109"/>
      <c r="I189" s="110"/>
      <c r="J189" s="111" t="s">
        <v>85</v>
      </c>
      <c r="K189" s="111" t="s">
        <v>826</v>
      </c>
      <c r="L189" s="111" t="s">
        <v>812</v>
      </c>
      <c r="M189" s="105" t="s">
        <v>348</v>
      </c>
      <c r="N189" s="26" t="s">
        <v>811</v>
      </c>
      <c r="O189" s="105"/>
      <c r="P189" s="27" t="s">
        <v>34</v>
      </c>
      <c r="Q189" s="27" t="s">
        <v>102</v>
      </c>
      <c r="R189" s="105">
        <v>61.48</v>
      </c>
      <c r="S189" s="0" t="s">
        <v>836</v>
      </c>
      <c r="T189" s="0" t="s">
        <v>441</v>
      </c>
    </row>
    <row r="190" spans="1:20" ht="22.5" customHeight="1" x14ac:dyDescent="0.2">
      <c r="A190" s="105" t="s">
        <v>839</v>
      </c>
      <c r="B190" s="105" t="s">
        <v>840</v>
      </c>
      <c r="C190" s="106">
        <f>HYPERLINK("http://atberg.aha.ru/dnv/npk2027-14-10.jpg")</f>
        <v/>
      </c>
      <c r="D190" s="107"/>
      <c r="E190" s="105" t="s">
        <v>841</v>
      </c>
      <c r="F190" s="108" t="s">
        <v>405</v>
      </c>
      <c r="G190" s="105" t="s">
        <v>78</v>
      </c>
      <c r="H190" s="109"/>
      <c r="I190" s="110"/>
      <c r="J190" s="111" t="s">
        <v>85</v>
      </c>
      <c r="K190" s="111" t="s">
        <v>826</v>
      </c>
      <c r="L190" s="111" t="s">
        <v>812</v>
      </c>
      <c r="M190" s="105" t="s">
        <v>348</v>
      </c>
      <c r="N190" s="26" t="s">
        <v>811</v>
      </c>
      <c r="O190" s="105"/>
      <c r="P190" s="27" t="s">
        <v>34</v>
      </c>
      <c r="Q190" s="27" t="s">
        <v>102</v>
      </c>
      <c r="R190" s="105">
        <v>61.48</v>
      </c>
      <c r="S190" s="0" t="s">
        <v>840</v>
      </c>
      <c r="T190" s="0" t="s">
        <v>441</v>
      </c>
    </row>
    <row r="191" spans="1:20" ht="22.5" customHeight="1" x14ac:dyDescent="0.2">
      <c r="A191" s="105" t="s">
        <v>842</v>
      </c>
      <c r="B191" s="105" t="s">
        <v>843</v>
      </c>
      <c r="C191" s="106">
        <f>HYPERLINK("http://atberg.aha.ru/dnv/npk2027-14-05.jpg")</f>
        <v/>
      </c>
      <c r="D191" s="107"/>
      <c r="E191" s="105" t="s">
        <v>844</v>
      </c>
      <c r="F191" s="108" t="s">
        <v>89</v>
      </c>
      <c r="G191" s="105" t="s">
        <v>78</v>
      </c>
      <c r="H191" s="109"/>
      <c r="I191" s="110"/>
      <c r="J191" s="111" t="s">
        <v>85</v>
      </c>
      <c r="K191" s="111" t="s">
        <v>845</v>
      </c>
      <c r="L191" s="111" t="s">
        <v>352</v>
      </c>
      <c r="M191" s="105" t="s">
        <v>348</v>
      </c>
      <c r="N191" s="26" t="s">
        <v>811</v>
      </c>
      <c r="O191" s="105"/>
      <c r="P191" s="27" t="s">
        <v>34</v>
      </c>
      <c r="Q191" s="27" t="s">
        <v>102</v>
      </c>
      <c r="R191" s="105">
        <v>61.48</v>
      </c>
      <c r="S191" s="0" t="s">
        <v>843</v>
      </c>
      <c r="T191" s="0" t="s">
        <v>441</v>
      </c>
    </row>
    <row r="192" spans="1:20" ht="22.5" customHeight="1" x14ac:dyDescent="0.2">
      <c r="A192" s="105" t="s">
        <v>846</v>
      </c>
      <c r="B192" s="105" t="s">
        <v>847</v>
      </c>
      <c r="C192" s="106">
        <f>HYPERLINK("http://atberg.aha.ru/dnv/npk2027-14-06.jpg")</f>
        <v/>
      </c>
      <c r="D192" s="107"/>
      <c r="E192" s="105" t="s">
        <v>848</v>
      </c>
      <c r="F192" s="108" t="s">
        <v>194</v>
      </c>
      <c r="G192" s="105" t="s">
        <v>78</v>
      </c>
      <c r="H192" s="109"/>
      <c r="I192" s="110"/>
      <c r="J192" s="111" t="s">
        <v>85</v>
      </c>
      <c r="K192" s="111" t="s">
        <v>826</v>
      </c>
      <c r="L192" s="111" t="s">
        <v>812</v>
      </c>
      <c r="M192" s="105" t="s">
        <v>348</v>
      </c>
      <c r="N192" s="26" t="s">
        <v>811</v>
      </c>
      <c r="O192" s="105"/>
      <c r="P192" s="27" t="s">
        <v>34</v>
      </c>
      <c r="Q192" s="27" t="s">
        <v>102</v>
      </c>
      <c r="R192" s="105">
        <v>61.48</v>
      </c>
      <c r="S192" s="0" t="s">
        <v>847</v>
      </c>
      <c r="T192" s="0" t="s">
        <v>441</v>
      </c>
    </row>
    <row r="193" spans="1:20" ht="22.5" customHeight="1" x14ac:dyDescent="0.2">
      <c r="A193" s="105" t="s">
        <v>849</v>
      </c>
      <c r="B193" s="105" t="s">
        <v>850</v>
      </c>
      <c r="C193" s="106">
        <f>HYPERLINK("http://atberg.aha.ru/dnv/npk2027-14-07.jpg")</f>
        <v/>
      </c>
      <c r="D193" s="107"/>
      <c r="E193" s="105" t="s">
        <v>851</v>
      </c>
      <c r="F193" s="108" t="s">
        <v>852</v>
      </c>
      <c r="G193" s="105" t="s">
        <v>78</v>
      </c>
      <c r="H193" s="109"/>
      <c r="I193" s="110"/>
      <c r="J193" s="111" t="s">
        <v>85</v>
      </c>
      <c r="K193" s="111" t="s">
        <v>826</v>
      </c>
      <c r="L193" s="111" t="s">
        <v>812</v>
      </c>
      <c r="M193" s="105" t="s">
        <v>348</v>
      </c>
      <c r="N193" s="26" t="s">
        <v>811</v>
      </c>
      <c r="O193" s="105"/>
      <c r="P193" s="27" t="s">
        <v>34</v>
      </c>
      <c r="Q193" s="27" t="s">
        <v>102</v>
      </c>
      <c r="R193" s="105">
        <v>61.48</v>
      </c>
      <c r="S193" s="0" t="s">
        <v>850</v>
      </c>
      <c r="T193" s="0" t="s">
        <v>441</v>
      </c>
    </row>
    <row r="194" spans="1:20" ht="22.5" customHeight="1" x14ac:dyDescent="0.2">
      <c r="A194" s="105" t="s">
        <v>853</v>
      </c>
      <c r="B194" s="105" t="s">
        <v>854</v>
      </c>
      <c r="C194" s="106">
        <f>HYPERLINK("http://atberg.aha.ru/dnv/npk2027-14-08.jpg")</f>
        <v/>
      </c>
      <c r="D194" s="107"/>
      <c r="E194" s="105" t="s">
        <v>855</v>
      </c>
      <c r="F194" s="108" t="s">
        <v>856</v>
      </c>
      <c r="G194" s="105" t="s">
        <v>78</v>
      </c>
      <c r="H194" s="109"/>
      <c r="I194" s="110"/>
      <c r="J194" s="111" t="s">
        <v>85</v>
      </c>
      <c r="K194" s="111" t="s">
        <v>826</v>
      </c>
      <c r="L194" s="111" t="s">
        <v>812</v>
      </c>
      <c r="M194" s="105" t="s">
        <v>348</v>
      </c>
      <c r="N194" s="26" t="s">
        <v>811</v>
      </c>
      <c r="O194" s="105"/>
      <c r="P194" s="27" t="s">
        <v>34</v>
      </c>
      <c r="Q194" s="27" t="s">
        <v>102</v>
      </c>
      <c r="R194" s="105">
        <v>61.48</v>
      </c>
      <c r="S194" s="0" t="s">
        <v>854</v>
      </c>
      <c r="T194" s="0" t="s">
        <v>441</v>
      </c>
    </row>
    <row r="195" spans="1:20" ht="25.5" customHeight="1" x14ac:dyDescent="0.2">
      <c r="A195" s="105" t="s">
        <v>857</v>
      </c>
      <c r="B195" s="105" t="s">
        <v>858</v>
      </c>
      <c r="C195" s="106">
        <f>HYPERLINK("http://atberg.aha.ru/dnv/npk2027-14-09.jpg")</f>
        <v/>
      </c>
      <c r="D195" s="107"/>
      <c r="E195" s="105" t="s">
        <v>859</v>
      </c>
      <c r="F195" s="108" t="s">
        <v>258</v>
      </c>
      <c r="G195" s="105" t="s">
        <v>78</v>
      </c>
      <c r="H195" s="109"/>
      <c r="I195" s="110"/>
      <c r="J195" s="111" t="s">
        <v>85</v>
      </c>
      <c r="K195" s="111" t="s">
        <v>826</v>
      </c>
      <c r="L195" s="111" t="s">
        <v>812</v>
      </c>
      <c r="M195" s="105" t="s">
        <v>348</v>
      </c>
      <c r="N195" s="26" t="s">
        <v>811</v>
      </c>
      <c r="O195" s="105"/>
      <c r="P195" s="27" t="s">
        <v>34</v>
      </c>
      <c r="Q195" s="27" t="s">
        <v>102</v>
      </c>
      <c r="R195" s="105">
        <v>61.48</v>
      </c>
      <c r="S195" s="0" t="s">
        <v>858</v>
      </c>
      <c r="T195" s="0" t="s">
        <v>441</v>
      </c>
    </row>
    <row r="196" spans="1:20" ht="22.5" customHeight="1" x14ac:dyDescent="0.2">
      <c r="A196" s="105" t="s">
        <v>860</v>
      </c>
      <c r="B196" s="105" t="s">
        <v>861</v>
      </c>
      <c r="C196" s="106">
        <f>HYPERLINK("http://atberg.aha.ru/dnv/npk2027-14-12.jpg")</f>
        <v/>
      </c>
      <c r="D196" s="107"/>
      <c r="E196" s="105" t="s">
        <v>862</v>
      </c>
      <c r="F196" s="108" t="s">
        <v>434</v>
      </c>
      <c r="G196" s="105" t="s">
        <v>78</v>
      </c>
      <c r="H196" s="109"/>
      <c r="I196" s="110"/>
      <c r="J196" s="111" t="s">
        <v>85</v>
      </c>
      <c r="K196" s="111" t="s">
        <v>826</v>
      </c>
      <c r="L196" s="111" t="s">
        <v>812</v>
      </c>
      <c r="M196" s="105" t="s">
        <v>348</v>
      </c>
      <c r="N196" s="26" t="s">
        <v>811</v>
      </c>
      <c r="O196" s="105"/>
      <c r="P196" s="27" t="s">
        <v>34</v>
      </c>
      <c r="Q196" s="27" t="s">
        <v>102</v>
      </c>
      <c r="R196" s="105">
        <v>61.48</v>
      </c>
      <c r="S196" s="0" t="s">
        <v>861</v>
      </c>
      <c r="T196" s="0" t="s">
        <v>441</v>
      </c>
    </row>
    <row r="197" spans="1:20" ht="22.5" customHeight="1" x14ac:dyDescent="0.25">
      <c r="A197" s="105" t="s">
        <v>863</v>
      </c>
      <c r="B197" s="105" t="s">
        <v>864</v>
      </c>
      <c r="C197" s="106">
        <f>HYPERLINK("http://atberg.aha.ru/dnv/npk2027-14-13.jpg")</f>
        <v/>
      </c>
      <c r="D197" s="107"/>
      <c r="E197" s="105" t="s">
        <v>865</v>
      </c>
      <c r="F197" s="108" t="s">
        <v>664</v>
      </c>
      <c r="G197" s="105" t="s">
        <v>78</v>
      </c>
      <c r="H197" s="109"/>
      <c r="I197" s="110"/>
      <c r="J197" s="111" t="s">
        <v>85</v>
      </c>
      <c r="K197" s="111" t="s">
        <v>826</v>
      </c>
      <c r="L197" s="111" t="s">
        <v>812</v>
      </c>
      <c r="M197" s="105" t="s">
        <v>348</v>
      </c>
      <c r="N197" s="26" t="s">
        <v>811</v>
      </c>
      <c r="O197" s="105"/>
      <c r="P197" s="27" t="s">
        <v>34</v>
      </c>
      <c r="Q197" s="27" t="s">
        <v>102</v>
      </c>
      <c r="R197" s="105">
        <v>61.48</v>
      </c>
      <c r="S197" s="0" t="s">
        <v>864</v>
      </c>
      <c r="T197" s="0" t="s">
        <v>441</v>
      </c>
    </row>
    <row r="198" spans="1:20" ht="22.5" customHeight="1" x14ac:dyDescent="0.2">
      <c r="A198" s="105" t="s">
        <v>866</v>
      </c>
      <c r="B198" s="105" t="s">
        <v>867</v>
      </c>
      <c r="C198" s="106">
        <f>HYPERLINK("http://atberg.aha.ru/dnv/npk2027-15-01.jpg")</f>
        <v/>
      </c>
      <c r="D198" s="107"/>
      <c r="E198" s="105" t="s">
        <v>868</v>
      </c>
      <c r="F198" s="108" t="s">
        <v>93</v>
      </c>
      <c r="G198" s="105" t="s">
        <v>78</v>
      </c>
      <c r="H198" s="109"/>
      <c r="I198" s="110"/>
      <c r="J198" s="111" t="s">
        <v>86</v>
      </c>
      <c r="K198" s="111" t="s">
        <v>869</v>
      </c>
      <c r="L198" s="111" t="s">
        <v>827</v>
      </c>
      <c r="M198" s="105" t="s">
        <v>348</v>
      </c>
      <c r="N198" s="26" t="s">
        <v>870</v>
      </c>
      <c r="O198" s="105"/>
      <c r="P198" s="27" t="s">
        <v>82</v>
      </c>
      <c r="Q198" s="27" t="s">
        <v>102</v>
      </c>
      <c r="R198" s="105">
        <v>42.27</v>
      </c>
      <c r="S198" s="0" t="s">
        <v>867</v>
      </c>
      <c r="T198" s="0" t="s">
        <v>104</v>
      </c>
    </row>
    <row r="199" spans="1:20" ht="22.5" customHeight="1" x14ac:dyDescent="0.2">
      <c r="A199" s="105" t="s">
        <v>873</v>
      </c>
      <c r="B199" s="105" t="s">
        <v>874</v>
      </c>
      <c r="C199" s="106">
        <f>HYPERLINK("http://atberg.aha.ru/dnv/npk2027-15-02.jpg")</f>
        <v/>
      </c>
      <c r="D199" s="107"/>
      <c r="E199" s="105" t="s">
        <v>875</v>
      </c>
      <c r="F199" s="108" t="s">
        <v>498</v>
      </c>
      <c r="G199" s="105" t="s">
        <v>78</v>
      </c>
      <c r="H199" s="109"/>
      <c r="I199" s="110"/>
      <c r="J199" s="111" t="s">
        <v>86</v>
      </c>
      <c r="K199" s="111" t="s">
        <v>869</v>
      </c>
      <c r="L199" s="111" t="s">
        <v>827</v>
      </c>
      <c r="M199" s="105" t="s">
        <v>348</v>
      </c>
      <c r="N199" s="26" t="s">
        <v>870</v>
      </c>
      <c r="O199" s="105"/>
      <c r="P199" s="27" t="s">
        <v>82</v>
      </c>
      <c r="Q199" s="27" t="s">
        <v>102</v>
      </c>
      <c r="R199" s="105">
        <v>42.27</v>
      </c>
      <c r="S199" s="0" t="s">
        <v>874</v>
      </c>
      <c r="T199" s="0" t="s">
        <v>104</v>
      </c>
    </row>
    <row r="200" spans="1:20" ht="22.5" customHeight="1" x14ac:dyDescent="0.2">
      <c r="A200" s="105" t="s">
        <v>876</v>
      </c>
      <c r="B200" s="105" t="s">
        <v>877</v>
      </c>
      <c r="C200" s="106">
        <f>HYPERLINK("http://atberg.aha.ru/dnv/npk2027-15-03.jpg")</f>
        <v/>
      </c>
      <c r="D200" s="107"/>
      <c r="E200" s="105" t="s">
        <v>878</v>
      </c>
      <c r="F200" s="108" t="s">
        <v>89</v>
      </c>
      <c r="G200" s="105" t="s">
        <v>78</v>
      </c>
      <c r="H200" s="109"/>
      <c r="I200" s="110"/>
      <c r="J200" s="111" t="s">
        <v>86</v>
      </c>
      <c r="K200" s="111" t="s">
        <v>869</v>
      </c>
      <c r="L200" s="111" t="s">
        <v>827</v>
      </c>
      <c r="M200" s="105" t="s">
        <v>348</v>
      </c>
      <c r="N200" s="26" t="s">
        <v>870</v>
      </c>
      <c r="O200" s="105"/>
      <c r="P200" s="27" t="s">
        <v>82</v>
      </c>
      <c r="Q200" s="27" t="s">
        <v>102</v>
      </c>
      <c r="R200" s="105">
        <v>42.27</v>
      </c>
      <c r="S200" s="0" t="s">
        <v>877</v>
      </c>
      <c r="T200" s="0" t="s">
        <v>104</v>
      </c>
    </row>
    <row r="201" spans="1:20" ht="25.5" customHeight="1" x14ac:dyDescent="0.2">
      <c r="A201" s="105" t="s">
        <v>879</v>
      </c>
      <c r="B201" s="105" t="s">
        <v>880</v>
      </c>
      <c r="C201" s="106">
        <f>HYPERLINK("http://atberg.aha.ru/dnv/npk2027-15-04.jpg")</f>
        <v/>
      </c>
      <c r="D201" s="107"/>
      <c r="E201" s="105" t="s">
        <v>881</v>
      </c>
      <c r="F201" s="108" t="s">
        <v>258</v>
      </c>
      <c r="G201" s="105" t="s">
        <v>78</v>
      </c>
      <c r="H201" s="109"/>
      <c r="I201" s="110"/>
      <c r="J201" s="111" t="s">
        <v>86</v>
      </c>
      <c r="K201" s="111" t="s">
        <v>869</v>
      </c>
      <c r="L201" s="111" t="s">
        <v>827</v>
      </c>
      <c r="M201" s="105" t="s">
        <v>348</v>
      </c>
      <c r="N201" s="26" t="s">
        <v>870</v>
      </c>
      <c r="O201" s="105"/>
      <c r="P201" s="27" t="s">
        <v>82</v>
      </c>
      <c r="Q201" s="27" t="s">
        <v>102</v>
      </c>
      <c r="R201" s="105">
        <v>42.27</v>
      </c>
      <c r="S201" s="0" t="s">
        <v>880</v>
      </c>
      <c r="T201" s="0" t="s">
        <v>104</v>
      </c>
    </row>
    <row r="202" spans="1:20" ht="22.5" customHeight="1" x14ac:dyDescent="0.2">
      <c r="A202" s="105" t="s">
        <v>882</v>
      </c>
      <c r="B202" s="105" t="s">
        <v>883</v>
      </c>
      <c r="C202" s="106">
        <f>HYPERLINK("http://atberg.aha.ru/dnv/npk2027-15-05.jpg")</f>
        <v/>
      </c>
      <c r="D202" s="107"/>
      <c r="E202" s="105" t="s">
        <v>884</v>
      </c>
      <c r="F202" s="108" t="s">
        <v>709</v>
      </c>
      <c r="G202" s="105" t="s">
        <v>78</v>
      </c>
      <c r="H202" s="109"/>
      <c r="I202" s="110"/>
      <c r="J202" s="111" t="s">
        <v>86</v>
      </c>
      <c r="K202" s="111" t="s">
        <v>869</v>
      </c>
      <c r="L202" s="111" t="s">
        <v>827</v>
      </c>
      <c r="M202" s="105" t="s">
        <v>348</v>
      </c>
      <c r="N202" s="26" t="s">
        <v>870</v>
      </c>
      <c r="O202" s="105"/>
      <c r="P202" s="27" t="s">
        <v>82</v>
      </c>
      <c r="Q202" s="27" t="s">
        <v>102</v>
      </c>
      <c r="R202" s="105">
        <v>42.27</v>
      </c>
      <c r="S202" s="0" t="s">
        <v>883</v>
      </c>
      <c r="T202" s="0" t="s">
        <v>104</v>
      </c>
    </row>
    <row r="203" spans="1:20" ht="22.5" customHeight="1" x14ac:dyDescent="0.2">
      <c r="A203" s="105" t="s">
        <v>885</v>
      </c>
      <c r="B203" s="105" t="s">
        <v>886</v>
      </c>
      <c r="C203" s="106">
        <f>HYPERLINK("http://atberg.aha.ru/dnv/npk2027-15-06.jpg")</f>
        <v/>
      </c>
      <c r="D203" s="107"/>
      <c r="E203" s="105" t="s">
        <v>887</v>
      </c>
      <c r="F203" s="108" t="s">
        <v>466</v>
      </c>
      <c r="G203" s="105" t="s">
        <v>78</v>
      </c>
      <c r="H203" s="109"/>
      <c r="I203" s="110"/>
      <c r="J203" s="111" t="s">
        <v>86</v>
      </c>
      <c r="K203" s="111" t="s">
        <v>869</v>
      </c>
      <c r="L203" s="111" t="s">
        <v>827</v>
      </c>
      <c r="M203" s="105" t="s">
        <v>348</v>
      </c>
      <c r="N203" s="26" t="s">
        <v>870</v>
      </c>
      <c r="O203" s="105"/>
      <c r="P203" s="27" t="s">
        <v>82</v>
      </c>
      <c r="Q203" s="27" t="s">
        <v>102</v>
      </c>
      <c r="R203" s="105">
        <v>42.27</v>
      </c>
      <c r="S203" s="0" t="s">
        <v>886</v>
      </c>
      <c r="T203" s="0" t="s">
        <v>104</v>
      </c>
    </row>
    <row r="204" spans="1:20" ht="22.5" customHeight="1" x14ac:dyDescent="0.2">
      <c r="A204" s="105" t="s">
        <v>888</v>
      </c>
      <c r="B204" s="105" t="s">
        <v>889</v>
      </c>
      <c r="C204" s="106">
        <f>HYPERLINK("http://atberg.aha.ru/dnv/npk2027-15-07.jpg")</f>
        <v/>
      </c>
      <c r="D204" s="107"/>
      <c r="E204" s="105" t="s">
        <v>890</v>
      </c>
      <c r="F204" s="108" t="s">
        <v>318</v>
      </c>
      <c r="G204" s="105" t="s">
        <v>78</v>
      </c>
      <c r="H204" s="109"/>
      <c r="I204" s="110"/>
      <c r="J204" s="111" t="s">
        <v>86</v>
      </c>
      <c r="K204" s="111" t="s">
        <v>869</v>
      </c>
      <c r="L204" s="111" t="s">
        <v>827</v>
      </c>
      <c r="M204" s="105" t="s">
        <v>348</v>
      </c>
      <c r="N204" s="26" t="s">
        <v>870</v>
      </c>
      <c r="O204" s="105"/>
      <c r="P204" s="27" t="s">
        <v>82</v>
      </c>
      <c r="Q204" s="27" t="s">
        <v>102</v>
      </c>
      <c r="R204" s="105">
        <v>42.27</v>
      </c>
      <c r="S204" s="0" t="s">
        <v>889</v>
      </c>
      <c r="T204" s="0" t="s">
        <v>104</v>
      </c>
    </row>
    <row r="205" spans="1:20" ht="22.5" customHeight="1" x14ac:dyDescent="0.2">
      <c r="A205" s="105" t="s">
        <v>891</v>
      </c>
      <c r="B205" s="105" t="s">
        <v>892</v>
      </c>
      <c r="C205" s="106">
        <f>HYPERLINK("http://atberg.aha.ru/dnv/npk2027-15-08.jpg")</f>
        <v/>
      </c>
      <c r="D205" s="107"/>
      <c r="E205" s="105" t="s">
        <v>893</v>
      </c>
      <c r="F205" s="108" t="s">
        <v>322</v>
      </c>
      <c r="G205" s="105" t="s">
        <v>78</v>
      </c>
      <c r="H205" s="109"/>
      <c r="I205" s="110"/>
      <c r="J205" s="111" t="s">
        <v>86</v>
      </c>
      <c r="K205" s="111" t="s">
        <v>869</v>
      </c>
      <c r="L205" s="111" t="s">
        <v>827</v>
      </c>
      <c r="M205" s="105" t="s">
        <v>348</v>
      </c>
      <c r="N205" s="26" t="s">
        <v>870</v>
      </c>
      <c r="O205" s="105"/>
      <c r="P205" s="27" t="s">
        <v>82</v>
      </c>
      <c r="Q205" s="27" t="s">
        <v>102</v>
      </c>
      <c r="R205" s="105">
        <v>42.27</v>
      </c>
      <c r="S205" s="0" t="s">
        <v>892</v>
      </c>
      <c r="T205" s="0" t="s">
        <v>104</v>
      </c>
    </row>
    <row r="206" spans="1:20" ht="22.5" customHeight="1" x14ac:dyDescent="0.2">
      <c r="A206" s="105" t="s">
        <v>894</v>
      </c>
      <c r="B206" s="105" t="s">
        <v>895</v>
      </c>
      <c r="C206" s="106">
        <f>HYPERLINK("http://atberg.aha.ru/dnv/npk2027-15-09.jpg")</f>
        <v/>
      </c>
      <c r="D206" s="107"/>
      <c r="E206" s="105" t="s">
        <v>896</v>
      </c>
      <c r="F206" s="108" t="s">
        <v>326</v>
      </c>
      <c r="G206" s="105" t="s">
        <v>78</v>
      </c>
      <c r="H206" s="109"/>
      <c r="I206" s="110"/>
      <c r="J206" s="111" t="s">
        <v>86</v>
      </c>
      <c r="K206" s="111" t="s">
        <v>869</v>
      </c>
      <c r="L206" s="111" t="s">
        <v>827</v>
      </c>
      <c r="M206" s="105" t="s">
        <v>348</v>
      </c>
      <c r="N206" s="26" t="s">
        <v>870</v>
      </c>
      <c r="O206" s="105"/>
      <c r="P206" s="27" t="s">
        <v>82</v>
      </c>
      <c r="Q206" s="27" t="s">
        <v>102</v>
      </c>
      <c r="R206" s="105">
        <v>42.27</v>
      </c>
      <c r="S206" s="0" t="s">
        <v>895</v>
      </c>
      <c r="T206" s="0" t="s">
        <v>104</v>
      </c>
    </row>
    <row r="207" spans="1:20" ht="22.5" customHeight="1" x14ac:dyDescent="0.25">
      <c r="A207" s="105" t="s">
        <v>897</v>
      </c>
      <c r="B207" s="105" t="s">
        <v>898</v>
      </c>
      <c r="C207" s="106">
        <f>HYPERLINK("http://atberg.aha.ru/dnv/npk2027-15-10.jpg")</f>
        <v/>
      </c>
      <c r="D207" s="107"/>
      <c r="E207" s="105" t="s">
        <v>899</v>
      </c>
      <c r="F207" s="108" t="s">
        <v>900</v>
      </c>
      <c r="G207" s="105" t="s">
        <v>78</v>
      </c>
      <c r="H207" s="109"/>
      <c r="I207" s="110"/>
      <c r="J207" s="111" t="s">
        <v>86</v>
      </c>
      <c r="K207" s="111" t="s">
        <v>869</v>
      </c>
      <c r="L207" s="111" t="s">
        <v>827</v>
      </c>
      <c r="M207" s="105" t="s">
        <v>348</v>
      </c>
      <c r="N207" s="26" t="s">
        <v>870</v>
      </c>
      <c r="O207" s="105"/>
      <c r="P207" s="27" t="s">
        <v>82</v>
      </c>
      <c r="Q207" s="27" t="s">
        <v>102</v>
      </c>
      <c r="R207" s="105">
        <v>42.27</v>
      </c>
      <c r="S207" s="0" t="s">
        <v>898</v>
      </c>
      <c r="T207" s="0" t="s">
        <v>104</v>
      </c>
    </row>
    <row r="208" spans="1:20" ht="33.75" customHeight="1" x14ac:dyDescent="0.2">
      <c r="A208" s="105" t="s">
        <v>901</v>
      </c>
      <c r="B208" s="105" t="s">
        <v>902</v>
      </c>
      <c r="C208" s="106">
        <f>HYPERLINK("http://atberg.aha.ru/dnv/npk2027-16-01.jpg")</f>
        <v/>
      </c>
      <c r="D208" s="107"/>
      <c r="E208" s="105" t="s">
        <v>903</v>
      </c>
      <c r="F208" s="108" t="s">
        <v>498</v>
      </c>
      <c r="G208" s="105" t="s">
        <v>78</v>
      </c>
      <c r="H208" s="109"/>
      <c r="I208" s="110"/>
      <c r="J208" s="111" t="s">
        <v>84</v>
      </c>
      <c r="K208" s="111" t="s">
        <v>904</v>
      </c>
      <c r="L208" s="111" t="s">
        <v>871</v>
      </c>
      <c r="M208" s="105" t="s">
        <v>32</v>
      </c>
      <c r="N208" s="26" t="s">
        <v>870</v>
      </c>
      <c r="O208" s="105"/>
      <c r="P208" s="27" t="s">
        <v>350</v>
      </c>
      <c r="Q208" s="27" t="s">
        <v>102</v>
      </c>
      <c r="R208" s="105">
        <v>39.39</v>
      </c>
      <c r="S208" s="0" t="s">
        <v>21</v>
      </c>
      <c r="T208" s="0" t="s">
        <v>20</v>
      </c>
    </row>
    <row r="209" spans="1:20" ht="33.75" customHeight="1" x14ac:dyDescent="0.2">
      <c r="A209" s="105" t="s">
        <v>907</v>
      </c>
      <c r="B209" s="105" t="s">
        <v>908</v>
      </c>
      <c r="C209" s="106">
        <f>HYPERLINK("http://atberg.aha.ru/dnv/npk2027-16-02.jpg")</f>
        <v/>
      </c>
      <c r="D209" s="107"/>
      <c r="E209" s="105" t="s">
        <v>909</v>
      </c>
      <c r="F209" s="108" t="s">
        <v>427</v>
      </c>
      <c r="G209" s="105" t="s">
        <v>78</v>
      </c>
      <c r="H209" s="109"/>
      <c r="I209" s="110"/>
      <c r="J209" s="111" t="s">
        <v>84</v>
      </c>
      <c r="K209" s="111" t="s">
        <v>904</v>
      </c>
      <c r="L209" s="111" t="s">
        <v>871</v>
      </c>
      <c r="M209" s="105" t="s">
        <v>32</v>
      </c>
      <c r="N209" s="26" t="s">
        <v>870</v>
      </c>
      <c r="O209" s="105"/>
      <c r="P209" s="27" t="s">
        <v>350</v>
      </c>
      <c r="Q209" s="27" t="s">
        <v>102</v>
      </c>
      <c r="R209" s="105">
        <v>39.39</v>
      </c>
      <c r="S209" s="0" t="s">
        <v>905</v>
      </c>
      <c r="T209" s="0" t="s">
        <v>20</v>
      </c>
    </row>
    <row r="210" spans="1:20" ht="33.75" customHeight="1" x14ac:dyDescent="0.2">
      <c r="A210" s="105" t="s">
        <v>910</v>
      </c>
      <c r="B210" s="105" t="s">
        <v>911</v>
      </c>
      <c r="C210" s="106">
        <f>HYPERLINK("http://atberg.aha.ru/dnv/npk2027-16-03.jpg")</f>
        <v/>
      </c>
      <c r="D210" s="107"/>
      <c r="E210" s="105" t="s">
        <v>912</v>
      </c>
      <c r="F210" s="108" t="s">
        <v>123</v>
      </c>
      <c r="G210" s="105" t="s">
        <v>78</v>
      </c>
      <c r="H210" s="109"/>
      <c r="I210" s="110"/>
      <c r="J210" s="111" t="s">
        <v>84</v>
      </c>
      <c r="K210" s="111" t="s">
        <v>904</v>
      </c>
      <c r="L210" s="111" t="s">
        <v>871</v>
      </c>
      <c r="M210" s="105" t="s">
        <v>32</v>
      </c>
      <c r="N210" s="26" t="s">
        <v>870</v>
      </c>
      <c r="O210" s="105"/>
      <c r="P210" s="27" t="s">
        <v>91</v>
      </c>
      <c r="Q210" s="27" t="s">
        <v>102</v>
      </c>
      <c r="R210" s="105">
        <v>41.31</v>
      </c>
      <c r="S210" s="0" t="s">
        <v>911</v>
      </c>
      <c r="T210" s="0" t="s">
        <v>23</v>
      </c>
    </row>
    <row r="211" spans="1:20" ht="33.75" customHeight="1" x14ac:dyDescent="0.2">
      <c r="A211" s="105" t="s">
        <v>915</v>
      </c>
      <c r="B211" s="105" t="s">
        <v>916</v>
      </c>
      <c r="C211" s="106">
        <f>HYPERLINK("http://atberg.aha.ru/dnv/npk2027-16-04.jpg")</f>
        <v/>
      </c>
      <c r="D211" s="107"/>
      <c r="E211" s="105" t="s">
        <v>917</v>
      </c>
      <c r="F211" s="108" t="s">
        <v>581</v>
      </c>
      <c r="G211" s="105" t="s">
        <v>78</v>
      </c>
      <c r="H211" s="109"/>
      <c r="I211" s="110"/>
      <c r="J211" s="111" t="s">
        <v>84</v>
      </c>
      <c r="K211" s="111" t="s">
        <v>904</v>
      </c>
      <c r="L211" s="111" t="s">
        <v>871</v>
      </c>
      <c r="M211" s="105" t="s">
        <v>32</v>
      </c>
      <c r="N211" s="26" t="s">
        <v>870</v>
      </c>
      <c r="O211" s="105"/>
      <c r="P211" s="27" t="s">
        <v>91</v>
      </c>
      <c r="Q211" s="27" t="s">
        <v>102</v>
      </c>
      <c r="R211" s="105">
        <v>41.31</v>
      </c>
      <c r="S211" s="0" t="s">
        <v>37</v>
      </c>
      <c r="T211" s="0" t="s">
        <v>23</v>
      </c>
    </row>
    <row r="212" spans="1:20" ht="33.75" customHeight="1" x14ac:dyDescent="0.2">
      <c r="A212" s="105" t="s">
        <v>918</v>
      </c>
      <c r="B212" s="105" t="s">
        <v>919</v>
      </c>
      <c r="C212" s="106">
        <f>HYPERLINK("http://atberg.aha.ru/dnv/npk2027-16-05.jpg")</f>
        <v/>
      </c>
      <c r="D212" s="107"/>
      <c r="E212" s="105" t="s">
        <v>920</v>
      </c>
      <c r="F212" s="108" t="s">
        <v>921</v>
      </c>
      <c r="G212" s="105" t="s">
        <v>78</v>
      </c>
      <c r="H212" s="109"/>
      <c r="I212" s="110"/>
      <c r="J212" s="111" t="s">
        <v>84</v>
      </c>
      <c r="K212" s="111" t="s">
        <v>922</v>
      </c>
      <c r="L212" s="111" t="s">
        <v>36</v>
      </c>
      <c r="M212" s="105" t="s">
        <v>32</v>
      </c>
      <c r="N212" s="26" t="s">
        <v>870</v>
      </c>
      <c r="O212" s="105"/>
      <c r="P212" s="27" t="s">
        <v>91</v>
      </c>
      <c r="Q212" s="27" t="s">
        <v>102</v>
      </c>
      <c r="R212" s="105">
        <v>41.31</v>
      </c>
      <c r="S212" s="0" t="s">
        <v>913</v>
      </c>
      <c r="T212" s="0" t="s">
        <v>23</v>
      </c>
    </row>
    <row r="213" spans="1:20" ht="33.75" customHeight="1" x14ac:dyDescent="0.2">
      <c r="A213" s="105" t="s">
        <v>923</v>
      </c>
      <c r="B213" s="105" t="s">
        <v>924</v>
      </c>
      <c r="C213" s="106">
        <f>HYPERLINK("http://atberg.aha.ru/dnv/npk2027-16-06.jpg")</f>
        <v/>
      </c>
      <c r="D213" s="107"/>
      <c r="E213" s="105" t="s">
        <v>925</v>
      </c>
      <c r="F213" s="108" t="s">
        <v>926</v>
      </c>
      <c r="G213" s="105" t="s">
        <v>78</v>
      </c>
      <c r="H213" s="109"/>
      <c r="I213" s="110"/>
      <c r="J213" s="111" t="s">
        <v>84</v>
      </c>
      <c r="K213" s="111" t="s">
        <v>927</v>
      </c>
      <c r="L213" s="111" t="s">
        <v>35</v>
      </c>
      <c r="M213" s="105" t="s">
        <v>32</v>
      </c>
      <c r="N213" s="26" t="s">
        <v>870</v>
      </c>
      <c r="O213" s="105"/>
      <c r="P213" s="27" t="s">
        <v>350</v>
      </c>
      <c r="Q213" s="27" t="s">
        <v>102</v>
      </c>
      <c r="R213" s="105">
        <v>73.97</v>
      </c>
      <c r="S213" s="0" t="s">
        <v>33</v>
      </c>
      <c r="T213" s="0" t="s">
        <v>31</v>
      </c>
    </row>
    <row r="214" spans="1:20" ht="33.75" customHeight="1" x14ac:dyDescent="0.2">
      <c r="A214" s="105" t="s">
        <v>930</v>
      </c>
      <c r="B214" s="105" t="s">
        <v>931</v>
      </c>
      <c r="C214" s="106">
        <f>HYPERLINK("http://atberg.aha.ru/dnv/npk2027-16-07.jpg")</f>
        <v/>
      </c>
      <c r="D214" s="107"/>
      <c r="E214" s="105" t="s">
        <v>932</v>
      </c>
      <c r="F214" s="108" t="s">
        <v>933</v>
      </c>
      <c r="G214" s="105" t="s">
        <v>78</v>
      </c>
      <c r="H214" s="109"/>
      <c r="I214" s="110"/>
      <c r="J214" s="111" t="s">
        <v>84</v>
      </c>
      <c r="K214" s="111" t="s">
        <v>927</v>
      </c>
      <c r="L214" s="111" t="s">
        <v>35</v>
      </c>
      <c r="M214" s="105" t="s">
        <v>32</v>
      </c>
      <c r="N214" s="26" t="s">
        <v>870</v>
      </c>
      <c r="O214" s="105"/>
      <c r="P214" s="27" t="s">
        <v>350</v>
      </c>
      <c r="Q214" s="27" t="s">
        <v>102</v>
      </c>
      <c r="R214" s="105">
        <v>73.97</v>
      </c>
      <c r="S214" s="0" t="s">
        <v>29</v>
      </c>
      <c r="T214" s="0" t="s">
        <v>31</v>
      </c>
    </row>
    <row r="215" spans="1:20" ht="33.75" customHeight="1" x14ac:dyDescent="0.2">
      <c r="A215" s="105" t="s">
        <v>934</v>
      </c>
      <c r="B215" s="105" t="s">
        <v>935</v>
      </c>
      <c r="C215" s="106">
        <f>HYPERLINK("http://atberg.aha.ru/dnv/npk2027-16-08.jpg")</f>
        <v/>
      </c>
      <c r="D215" s="107"/>
      <c r="E215" s="105" t="s">
        <v>936</v>
      </c>
      <c r="F215" s="108" t="s">
        <v>937</v>
      </c>
      <c r="G215" s="105" t="s">
        <v>78</v>
      </c>
      <c r="H215" s="109"/>
      <c r="I215" s="110"/>
      <c r="J215" s="111" t="s">
        <v>84</v>
      </c>
      <c r="K215" s="111" t="s">
        <v>927</v>
      </c>
      <c r="L215" s="111" t="s">
        <v>35</v>
      </c>
      <c r="M215" s="105" t="s">
        <v>32</v>
      </c>
      <c r="N215" s="26" t="s">
        <v>870</v>
      </c>
      <c r="O215" s="105"/>
      <c r="P215" s="27" t="s">
        <v>350</v>
      </c>
      <c r="Q215" s="27" t="s">
        <v>102</v>
      </c>
      <c r="R215" s="105">
        <v>73.97</v>
      </c>
      <c r="S215" s="0" t="s">
        <v>28</v>
      </c>
      <c r="T215" s="0" t="s">
        <v>31</v>
      </c>
    </row>
    <row r="216" spans="1:20" ht="33.75" customHeight="1" x14ac:dyDescent="0.2">
      <c r="A216" s="105" t="s">
        <v>938</v>
      </c>
      <c r="B216" s="105" t="s">
        <v>939</v>
      </c>
      <c r="C216" s="106">
        <f>HYPERLINK("http://atberg.aha.ru/dnv/npk2027-16-09.jpg")</f>
        <v/>
      </c>
      <c r="D216" s="107"/>
      <c r="E216" s="105" t="s">
        <v>940</v>
      </c>
      <c r="F216" s="108" t="s">
        <v>434</v>
      </c>
      <c r="G216" s="105" t="s">
        <v>78</v>
      </c>
      <c r="H216" s="109"/>
      <c r="I216" s="110"/>
      <c r="J216" s="111" t="s">
        <v>84</v>
      </c>
      <c r="K216" s="111" t="s">
        <v>927</v>
      </c>
      <c r="L216" s="111" t="s">
        <v>35</v>
      </c>
      <c r="M216" s="105" t="s">
        <v>32</v>
      </c>
      <c r="N216" s="26" t="s">
        <v>870</v>
      </c>
      <c r="O216" s="105"/>
      <c r="P216" s="27" t="s">
        <v>350</v>
      </c>
      <c r="Q216" s="27" t="s">
        <v>102</v>
      </c>
      <c r="R216" s="105">
        <v>73.97</v>
      </c>
      <c r="S216" s="0" t="s">
        <v>928</v>
      </c>
      <c r="T216" s="0" t="s">
        <v>31</v>
      </c>
    </row>
    <row r="217" spans="1:20" ht="67.5" customHeight="1" x14ac:dyDescent="0.2">
      <c r="A217" s="105" t="s">
        <v>941</v>
      </c>
      <c r="B217" s="105" t="s">
        <v>942</v>
      </c>
      <c r="C217" s="106">
        <f>HYPERLINK("http://atberg.aha.ru/dnv/npk2027-16-10.jpg")</f>
        <v/>
      </c>
      <c r="D217" s="107"/>
      <c r="E217" s="105" t="s">
        <v>943</v>
      </c>
      <c r="F217" s="108" t="s">
        <v>944</v>
      </c>
      <c r="G217" s="105" t="s">
        <v>78</v>
      </c>
      <c r="H217" s="109"/>
      <c r="I217" s="110"/>
      <c r="J217" s="111" t="s">
        <v>84</v>
      </c>
      <c r="K217" s="111" t="s">
        <v>945</v>
      </c>
      <c r="L217" s="111" t="s">
        <v>27</v>
      </c>
      <c r="M217" s="105" t="s">
        <v>32</v>
      </c>
      <c r="N217" s="26" t="s">
        <v>870</v>
      </c>
      <c r="O217" s="105"/>
      <c r="P217" s="27" t="s">
        <v>946</v>
      </c>
      <c r="Q217" s="27" t="s">
        <v>102</v>
      </c>
      <c r="R217" s="105">
        <v>84.54</v>
      </c>
      <c r="S217" s="0" t="s">
        <v>26</v>
      </c>
      <c r="T217" s="0" t="s">
        <v>25</v>
      </c>
    </row>
    <row r="218" spans="1:20" ht="67.5" customHeight="1" x14ac:dyDescent="0.25">
      <c r="A218" s="105" t="s">
        <v>948</v>
      </c>
      <c r="B218" s="105" t="s">
        <v>949</v>
      </c>
      <c r="C218" s="106">
        <f>HYPERLINK("http://atberg.aha.ru/dnv/npk2027-16-11.jpg")</f>
        <v/>
      </c>
      <c r="D218" s="107"/>
      <c r="E218" s="105" t="s">
        <v>950</v>
      </c>
      <c r="F218" s="108" t="s">
        <v>951</v>
      </c>
      <c r="G218" s="105" t="s">
        <v>78</v>
      </c>
      <c r="H218" s="109"/>
      <c r="I218" s="110"/>
      <c r="J218" s="111" t="s">
        <v>84</v>
      </c>
      <c r="K218" s="111" t="s">
        <v>945</v>
      </c>
      <c r="L218" s="111" t="s">
        <v>27</v>
      </c>
      <c r="M218" s="105" t="s">
        <v>32</v>
      </c>
      <c r="N218" s="26" t="s">
        <v>870</v>
      </c>
      <c r="O218" s="105"/>
      <c r="P218" s="27" t="s">
        <v>946</v>
      </c>
      <c r="Q218" s="27" t="s">
        <v>102</v>
      </c>
      <c r="R218" s="105">
        <v>84.54</v>
      </c>
      <c r="S218" s="0" t="s">
        <v>386</v>
      </c>
      <c r="T218" s="0" t="s">
        <v>25</v>
      </c>
    </row>
    <row r="219" spans="1:20" ht="42" customHeight="1" x14ac:dyDescent="0.25">
      <c r="A219" s="105" t="s">
        <v>952</v>
      </c>
      <c r="B219" s="105" t="s">
        <v>953</v>
      </c>
      <c r="C219" s="106">
        <f>HYPERLINK("http://atberg.aha.ru/dnv/npk2027-18-01.jpg")</f>
        <v/>
      </c>
      <c r="D219" s="107" t="s">
        <v>954</v>
      </c>
      <c r="E219" s="105" t="s">
        <v>955</v>
      </c>
      <c r="F219" s="108" t="s">
        <v>956</v>
      </c>
      <c r="G219" s="105" t="s">
        <v>78</v>
      </c>
      <c r="H219" s="109"/>
      <c r="I219" s="110"/>
      <c r="J219" s="111" t="s">
        <v>87</v>
      </c>
      <c r="K219" s="111" t="s">
        <v>957</v>
      </c>
      <c r="L219" s="111" t="s">
        <v>789</v>
      </c>
      <c r="M219" s="105" t="s">
        <v>32</v>
      </c>
      <c r="N219" s="26" t="s">
        <v>958</v>
      </c>
      <c r="O219" s="105" t="s">
        <v>83</v>
      </c>
      <c r="P219" s="27"/>
      <c r="Q219" s="27" t="s">
        <v>959</v>
      </c>
      <c r="R219" s="105">
        <v>50.93</v>
      </c>
      <c r="S219" s="0" t="s">
        <v>80</v>
      </c>
      <c r="T219" s="0" t="s">
        <v>24</v>
      </c>
    </row>
    <row r="220" spans="1:20" ht="33.75" customHeight="1" x14ac:dyDescent="0.2">
      <c r="A220" s="105" t="s">
        <v>961</v>
      </c>
      <c r="B220" s="105" t="s">
        <v>962</v>
      </c>
      <c r="C220" s="106">
        <f>HYPERLINK("http://atberg.aha.ru/dnv/npk2027-17-01.jpg")</f>
        <v/>
      </c>
      <c r="D220" s="107"/>
      <c r="E220" s="105" t="s">
        <v>963</v>
      </c>
      <c r="F220" s="108" t="s">
        <v>964</v>
      </c>
      <c r="G220" s="105" t="s">
        <v>78</v>
      </c>
      <c r="H220" s="109"/>
      <c r="I220" s="110"/>
      <c r="J220" s="111" t="s">
        <v>84</v>
      </c>
      <c r="K220" s="111" t="s">
        <v>965</v>
      </c>
      <c r="L220" s="111" t="s">
        <v>46</v>
      </c>
      <c r="M220" s="105" t="s">
        <v>32</v>
      </c>
      <c r="N220" s="26" t="s">
        <v>966</v>
      </c>
      <c r="O220" s="105"/>
      <c r="P220" s="27" t="s">
        <v>91</v>
      </c>
      <c r="Q220" s="27" t="s">
        <v>967</v>
      </c>
      <c r="R220" s="105">
        <v>86.61</v>
      </c>
      <c r="S220" s="0" t="s">
        <v>45</v>
      </c>
      <c r="T220" s="0" t="s">
        <v>44</v>
      </c>
    </row>
    <row r="221" spans="1:20" ht="22.5" customHeight="1" x14ac:dyDescent="0.2">
      <c r="A221" s="105" t="s">
        <v>970</v>
      </c>
      <c r="B221" s="105" t="s">
        <v>971</v>
      </c>
      <c r="C221" s="106">
        <f>HYPERLINK("http://atberg.aha.ru/dnv/npk2027-17-02.jpg")</f>
        <v/>
      </c>
      <c r="D221" s="107"/>
      <c r="E221" s="105" t="s">
        <v>972</v>
      </c>
      <c r="F221" s="108" t="s">
        <v>973</v>
      </c>
      <c r="G221" s="105" t="s">
        <v>78</v>
      </c>
      <c r="H221" s="109"/>
      <c r="I221" s="110"/>
      <c r="J221" s="111" t="s">
        <v>84</v>
      </c>
      <c r="K221" s="111" t="s">
        <v>965</v>
      </c>
      <c r="L221" s="111" t="s">
        <v>46</v>
      </c>
      <c r="M221" s="105" t="s">
        <v>92</v>
      </c>
      <c r="N221" s="26" t="s">
        <v>974</v>
      </c>
      <c r="O221" s="105"/>
      <c r="P221" s="27" t="s">
        <v>975</v>
      </c>
      <c r="Q221" s="27" t="s">
        <v>967</v>
      </c>
      <c r="R221" s="105">
        <v>86.61</v>
      </c>
      <c r="S221" s="0" t="s">
        <v>43</v>
      </c>
      <c r="T221" s="0" t="s">
        <v>44</v>
      </c>
    </row>
    <row r="222" spans="1:20" ht="33.75" customHeight="1" x14ac:dyDescent="0.2">
      <c r="A222" s="105" t="s">
        <v>976</v>
      </c>
      <c r="B222" s="105" t="s">
        <v>977</v>
      </c>
      <c r="C222" s="106">
        <f>HYPERLINK("http://atberg.aha.ru/dnv/npk2027-17-03.jpg")</f>
        <v/>
      </c>
      <c r="D222" s="107"/>
      <c r="E222" s="105" t="s">
        <v>978</v>
      </c>
      <c r="F222" s="108" t="s">
        <v>979</v>
      </c>
      <c r="G222" s="105" t="s">
        <v>78</v>
      </c>
      <c r="H222" s="109"/>
      <c r="I222" s="110"/>
      <c r="J222" s="111" t="s">
        <v>84</v>
      </c>
      <c r="K222" s="111" t="s">
        <v>965</v>
      </c>
      <c r="L222" s="111" t="s">
        <v>46</v>
      </c>
      <c r="M222" s="105" t="s">
        <v>32</v>
      </c>
      <c r="N222" s="26" t="s">
        <v>966</v>
      </c>
      <c r="O222" s="105"/>
      <c r="P222" s="27" t="s">
        <v>91</v>
      </c>
      <c r="Q222" s="27" t="s">
        <v>967</v>
      </c>
      <c r="R222" s="105">
        <v>86.61</v>
      </c>
      <c r="S222" s="0" t="s">
        <v>42</v>
      </c>
      <c r="T222" s="0" t="s">
        <v>44</v>
      </c>
    </row>
    <row r="223" spans="1:20" ht="33.75" customHeight="1" x14ac:dyDescent="0.2">
      <c r="A223" s="105" t="s">
        <v>980</v>
      </c>
      <c r="B223" s="105" t="s">
        <v>981</v>
      </c>
      <c r="C223" s="106">
        <f>HYPERLINK("http://atberg.aha.ru/dnv/npk2027-17-04.jpg")</f>
        <v/>
      </c>
      <c r="D223" s="107"/>
      <c r="E223" s="105" t="s">
        <v>982</v>
      </c>
      <c r="F223" s="108" t="s">
        <v>983</v>
      </c>
      <c r="G223" s="105" t="s">
        <v>78</v>
      </c>
      <c r="H223" s="109"/>
      <c r="I223" s="110"/>
      <c r="J223" s="111" t="s">
        <v>84</v>
      </c>
      <c r="K223" s="111" t="s">
        <v>965</v>
      </c>
      <c r="L223" s="111" t="s">
        <v>46</v>
      </c>
      <c r="M223" s="105" t="s">
        <v>32</v>
      </c>
      <c r="N223" s="26" t="s">
        <v>966</v>
      </c>
      <c r="O223" s="105"/>
      <c r="P223" s="27" t="s">
        <v>91</v>
      </c>
      <c r="Q223" s="27" t="s">
        <v>967</v>
      </c>
      <c r="R223" s="105">
        <v>86.61</v>
      </c>
      <c r="S223" s="0" t="s">
        <v>41</v>
      </c>
      <c r="T223" s="0" t="s">
        <v>44</v>
      </c>
    </row>
    <row r="224" spans="1:20" ht="22.5" customHeight="1" x14ac:dyDescent="0.2">
      <c r="A224" s="105" t="s">
        <v>984</v>
      </c>
      <c r="B224" s="105" t="s">
        <v>985</v>
      </c>
      <c r="C224" s="106">
        <f>HYPERLINK("http://atberg.aha.ru/dnv/npk2027-17-05.jpg")</f>
        <v/>
      </c>
      <c r="D224" s="107"/>
      <c r="E224" s="105" t="s">
        <v>986</v>
      </c>
      <c r="F224" s="108" t="s">
        <v>987</v>
      </c>
      <c r="G224" s="105" t="s">
        <v>78</v>
      </c>
      <c r="H224" s="109"/>
      <c r="I224" s="110"/>
      <c r="J224" s="111" t="s">
        <v>84</v>
      </c>
      <c r="K224" s="111" t="s">
        <v>965</v>
      </c>
      <c r="L224" s="111" t="s">
        <v>46</v>
      </c>
      <c r="M224" s="105" t="s">
        <v>92</v>
      </c>
      <c r="N224" s="26" t="s">
        <v>974</v>
      </c>
      <c r="O224" s="105"/>
      <c r="P224" s="27" t="s">
        <v>975</v>
      </c>
      <c r="Q224" s="27" t="s">
        <v>967</v>
      </c>
      <c r="R224" s="105">
        <v>86.61</v>
      </c>
      <c r="S224" s="0" t="s">
        <v>40</v>
      </c>
      <c r="T224" s="0" t="s">
        <v>44</v>
      </c>
    </row>
    <row r="225" spans="1:20" ht="22.5" customHeight="1" x14ac:dyDescent="0.2">
      <c r="A225" s="105" t="s">
        <v>988</v>
      </c>
      <c r="B225" s="105" t="s">
        <v>989</v>
      </c>
      <c r="C225" s="106">
        <f>HYPERLINK("http://atberg.aha.ru/dnv/npk2027-17-06.jpg")</f>
        <v/>
      </c>
      <c r="D225" s="107"/>
      <c r="E225" s="105" t="s">
        <v>990</v>
      </c>
      <c r="F225" s="108" t="s">
        <v>991</v>
      </c>
      <c r="G225" s="105" t="s">
        <v>78</v>
      </c>
      <c r="H225" s="109"/>
      <c r="I225" s="110"/>
      <c r="J225" s="111" t="s">
        <v>84</v>
      </c>
      <c r="K225" s="111" t="s">
        <v>965</v>
      </c>
      <c r="L225" s="111" t="s">
        <v>46</v>
      </c>
      <c r="M225" s="105" t="s">
        <v>92</v>
      </c>
      <c r="N225" s="26" t="s">
        <v>974</v>
      </c>
      <c r="O225" s="105"/>
      <c r="P225" s="27" t="s">
        <v>975</v>
      </c>
      <c r="Q225" s="27" t="s">
        <v>967</v>
      </c>
      <c r="R225" s="105">
        <v>86.61</v>
      </c>
      <c r="S225" s="0" t="s">
        <v>39</v>
      </c>
      <c r="T225" s="0" t="s">
        <v>44</v>
      </c>
    </row>
    <row r="226" spans="1:20" ht="45" customHeight="1" x14ac:dyDescent="0.2">
      <c r="A226" s="105" t="s">
        <v>992</v>
      </c>
      <c r="B226" s="105" t="s">
        <v>993</v>
      </c>
      <c r="C226" s="106">
        <f>HYPERLINK("http://atberg.aha.ru/dnv/npk2027-17-07.jpg")</f>
        <v/>
      </c>
      <c r="D226" s="107"/>
      <c r="E226" s="105" t="s">
        <v>994</v>
      </c>
      <c r="F226" s="108" t="s">
        <v>995</v>
      </c>
      <c r="G226" s="105" t="s">
        <v>78</v>
      </c>
      <c r="H226" s="109"/>
      <c r="I226" s="110"/>
      <c r="J226" s="111" t="s">
        <v>84</v>
      </c>
      <c r="K226" s="111" t="s">
        <v>965</v>
      </c>
      <c r="L226" s="111" t="s">
        <v>46</v>
      </c>
      <c r="M226" s="105" t="s">
        <v>32</v>
      </c>
      <c r="N226" s="26" t="s">
        <v>966</v>
      </c>
      <c r="O226" s="105"/>
      <c r="P226" s="27" t="s">
        <v>996</v>
      </c>
      <c r="Q226" s="27" t="s">
        <v>967</v>
      </c>
      <c r="R226" s="105">
        <v>86.61</v>
      </c>
      <c r="S226" s="0" t="s">
        <v>38</v>
      </c>
      <c r="T226" s="0" t="s">
        <v>44</v>
      </c>
    </row>
    <row r="227" spans="1:20" ht="22.5" customHeight="1" x14ac:dyDescent="0.2">
      <c r="A227" s="105" t="s">
        <v>997</v>
      </c>
      <c r="B227" s="105" t="s">
        <v>998</v>
      </c>
      <c r="C227" s="106">
        <f>HYPERLINK("http://atberg.aha.ru/dnv/npk2027-17-08.jpg")</f>
        <v/>
      </c>
      <c r="D227" s="107"/>
      <c r="E227" s="105" t="s">
        <v>999</v>
      </c>
      <c r="F227" s="108" t="s">
        <v>1000</v>
      </c>
      <c r="G227" s="105" t="s">
        <v>78</v>
      </c>
      <c r="H227" s="109"/>
      <c r="I227" s="110"/>
      <c r="J227" s="111" t="s">
        <v>84</v>
      </c>
      <c r="K227" s="111" t="s">
        <v>965</v>
      </c>
      <c r="L227" s="111" t="s">
        <v>46</v>
      </c>
      <c r="M227" s="105" t="s">
        <v>92</v>
      </c>
      <c r="N227" s="26" t="s">
        <v>974</v>
      </c>
      <c r="O227" s="105"/>
      <c r="P227" s="27" t="s">
        <v>975</v>
      </c>
      <c r="Q227" s="27" t="s">
        <v>967</v>
      </c>
      <c r="R227" s="105">
        <v>86.61</v>
      </c>
      <c r="S227" s="0" t="s">
        <v>51</v>
      </c>
      <c r="T227" s="0" t="s">
        <v>44</v>
      </c>
    </row>
    <row r="228" spans="1:20" ht="22.5" customHeight="1" x14ac:dyDescent="0.2">
      <c r="A228" s="105" t="s">
        <v>1001</v>
      </c>
      <c r="B228" s="105" t="s">
        <v>1002</v>
      </c>
      <c r="C228" s="106">
        <f>HYPERLINK("http://atberg.aha.ru/dnv/npk2027-17-09.jpg")</f>
        <v/>
      </c>
      <c r="D228" s="107"/>
      <c r="E228" s="105" t="s">
        <v>1003</v>
      </c>
      <c r="F228" s="108" t="s">
        <v>1004</v>
      </c>
      <c r="G228" s="105" t="s">
        <v>78</v>
      </c>
      <c r="H228" s="109"/>
      <c r="I228" s="110"/>
      <c r="J228" s="111" t="s">
        <v>84</v>
      </c>
      <c r="K228" s="111" t="s">
        <v>965</v>
      </c>
      <c r="L228" s="111" t="s">
        <v>46</v>
      </c>
      <c r="M228" s="105" t="s">
        <v>92</v>
      </c>
      <c r="N228" s="26" t="s">
        <v>974</v>
      </c>
      <c r="O228" s="105"/>
      <c r="P228" s="27" t="s">
        <v>975</v>
      </c>
      <c r="Q228" s="27" t="s">
        <v>967</v>
      </c>
      <c r="R228" s="105">
        <v>86.61</v>
      </c>
      <c r="S228" s="0" t="s">
        <v>50</v>
      </c>
      <c r="T228" s="0" t="s">
        <v>44</v>
      </c>
    </row>
    <row r="229" spans="1:20" ht="33.75" customHeight="1" x14ac:dyDescent="0.2">
      <c r="A229" s="105" t="s">
        <v>1005</v>
      </c>
      <c r="B229" s="105" t="s">
        <v>1006</v>
      </c>
      <c r="C229" s="106">
        <f>HYPERLINK("http://atberg.aha.ru/dnv/npk2027-17-10.jpg")</f>
        <v/>
      </c>
      <c r="D229" s="107"/>
      <c r="E229" s="105" t="s">
        <v>1007</v>
      </c>
      <c r="F229" s="108" t="s">
        <v>1008</v>
      </c>
      <c r="G229" s="105" t="s">
        <v>78</v>
      </c>
      <c r="H229" s="109"/>
      <c r="I229" s="110"/>
      <c r="J229" s="111" t="s">
        <v>84</v>
      </c>
      <c r="K229" s="111" t="s">
        <v>965</v>
      </c>
      <c r="L229" s="111" t="s">
        <v>46</v>
      </c>
      <c r="M229" s="105" t="s">
        <v>32</v>
      </c>
      <c r="N229" s="26" t="s">
        <v>966</v>
      </c>
      <c r="O229" s="105"/>
      <c r="P229" s="27" t="s">
        <v>91</v>
      </c>
      <c r="Q229" s="27" t="s">
        <v>967</v>
      </c>
      <c r="R229" s="105">
        <v>86.61</v>
      </c>
      <c r="S229" s="0" t="s">
        <v>49</v>
      </c>
      <c r="T229" s="0" t="s">
        <v>44</v>
      </c>
    </row>
    <row r="230" spans="1:20" ht="22.5" customHeight="1" x14ac:dyDescent="0.2">
      <c r="A230" s="105" t="s">
        <v>1009</v>
      </c>
      <c r="B230" s="105" t="s">
        <v>1010</v>
      </c>
      <c r="C230" s="106">
        <f>HYPERLINK("http://atberg.aha.ru/dnv/npk2027-17-11.jpg")</f>
        <v/>
      </c>
      <c r="D230" s="107"/>
      <c r="E230" s="105" t="s">
        <v>1011</v>
      </c>
      <c r="F230" s="108" t="s">
        <v>1012</v>
      </c>
      <c r="G230" s="105" t="s">
        <v>78</v>
      </c>
      <c r="H230" s="109"/>
      <c r="I230" s="110"/>
      <c r="J230" s="111" t="s">
        <v>84</v>
      </c>
      <c r="K230" s="111" t="s">
        <v>965</v>
      </c>
      <c r="L230" s="111" t="s">
        <v>46</v>
      </c>
      <c r="M230" s="105" t="s">
        <v>92</v>
      </c>
      <c r="N230" s="26" t="s">
        <v>974</v>
      </c>
      <c r="O230" s="105"/>
      <c r="P230" s="27" t="s">
        <v>975</v>
      </c>
      <c r="Q230" s="27" t="s">
        <v>967</v>
      </c>
      <c r="R230" s="105">
        <v>86.61</v>
      </c>
      <c r="S230" s="0" t="s">
        <v>48</v>
      </c>
      <c r="T230" s="0" t="s">
        <v>44</v>
      </c>
    </row>
    <row r="231" spans="1:20" ht="45" customHeight="1" x14ac:dyDescent="0.2">
      <c r="A231" s="105" t="s">
        <v>1013</v>
      </c>
      <c r="B231" s="105" t="s">
        <v>1014</v>
      </c>
      <c r="C231" s="106">
        <f>HYPERLINK("http://atberg.aha.ru/dnv/npk2027-17-12.jpg")</f>
        <v/>
      </c>
      <c r="D231" s="107"/>
      <c r="E231" s="105" t="s">
        <v>1015</v>
      </c>
      <c r="F231" s="108" t="s">
        <v>1016</v>
      </c>
      <c r="G231" s="105" t="s">
        <v>78</v>
      </c>
      <c r="H231" s="109"/>
      <c r="I231" s="110"/>
      <c r="J231" s="111" t="s">
        <v>84</v>
      </c>
      <c r="K231" s="111" t="s">
        <v>965</v>
      </c>
      <c r="L231" s="111" t="s">
        <v>46</v>
      </c>
      <c r="M231" s="105" t="s">
        <v>32</v>
      </c>
      <c r="N231" s="26" t="s">
        <v>966</v>
      </c>
      <c r="O231" s="105"/>
      <c r="P231" s="27" t="s">
        <v>996</v>
      </c>
      <c r="Q231" s="27" t="s">
        <v>967</v>
      </c>
      <c r="R231" s="105">
        <v>86.61</v>
      </c>
      <c r="S231" s="0" t="s">
        <v>47</v>
      </c>
      <c r="T231" s="0" t="s">
        <v>44</v>
      </c>
    </row>
    <row r="232" spans="1:20" ht="33.75" customHeight="1" x14ac:dyDescent="0.2">
      <c r="A232" s="105" t="s">
        <v>1017</v>
      </c>
      <c r="B232" s="105" t="s">
        <v>1018</v>
      </c>
      <c r="C232" s="106">
        <f>HYPERLINK("http://atberg.aha.ru/dnv/npk2027-17-13.jpg")</f>
        <v/>
      </c>
      <c r="D232" s="107"/>
      <c r="E232" s="105" t="s">
        <v>1019</v>
      </c>
      <c r="F232" s="108" t="s">
        <v>1020</v>
      </c>
      <c r="G232" s="105" t="s">
        <v>78</v>
      </c>
      <c r="H232" s="109"/>
      <c r="I232" s="110"/>
      <c r="J232" s="111" t="s">
        <v>84</v>
      </c>
      <c r="K232" s="111" t="s">
        <v>965</v>
      </c>
      <c r="L232" s="111" t="s">
        <v>46</v>
      </c>
      <c r="M232" s="105" t="s">
        <v>32</v>
      </c>
      <c r="N232" s="26" t="s">
        <v>966</v>
      </c>
      <c r="O232" s="105"/>
      <c r="P232" s="27" t="s">
        <v>91</v>
      </c>
      <c r="Q232" s="27" t="s">
        <v>967</v>
      </c>
      <c r="R232" s="105">
        <v>86.61</v>
      </c>
      <c r="S232" s="0" t="s">
        <v>56</v>
      </c>
      <c r="T232" s="0" t="s">
        <v>44</v>
      </c>
    </row>
    <row r="233" spans="1:20" ht="33.75" customHeight="1" x14ac:dyDescent="0.2">
      <c r="A233" s="105" t="s">
        <v>1021</v>
      </c>
      <c r="B233" s="105" t="s">
        <v>1022</v>
      </c>
      <c r="C233" s="106">
        <f>HYPERLINK("http://atberg.aha.ru/dnv/npk2027-17-14.jpg")</f>
        <v/>
      </c>
      <c r="D233" s="107"/>
      <c r="E233" s="105" t="s">
        <v>1023</v>
      </c>
      <c r="F233" s="108" t="s">
        <v>1024</v>
      </c>
      <c r="G233" s="105" t="s">
        <v>78</v>
      </c>
      <c r="H233" s="109"/>
      <c r="I233" s="110"/>
      <c r="J233" s="111" t="s">
        <v>84</v>
      </c>
      <c r="K233" s="111" t="s">
        <v>965</v>
      </c>
      <c r="L233" s="111" t="s">
        <v>46</v>
      </c>
      <c r="M233" s="105" t="s">
        <v>32</v>
      </c>
      <c r="N233" s="26" t="s">
        <v>966</v>
      </c>
      <c r="O233" s="105"/>
      <c r="P233" s="27" t="s">
        <v>91</v>
      </c>
      <c r="Q233" s="27" t="s">
        <v>967</v>
      </c>
      <c r="R233" s="105">
        <v>86.61</v>
      </c>
      <c r="S233" s="0" t="s">
        <v>55</v>
      </c>
      <c r="T233" s="0" t="s">
        <v>44</v>
      </c>
    </row>
    <row r="234" spans="1:20" ht="45" customHeight="1" x14ac:dyDescent="0.2">
      <c r="A234" s="105" t="s">
        <v>1025</v>
      </c>
      <c r="B234" s="105" t="s">
        <v>1026</v>
      </c>
      <c r="C234" s="106">
        <f>HYPERLINK("http://atberg.aha.ru/dnv/npk2027-17-16.jpg")</f>
        <v/>
      </c>
      <c r="D234" s="107"/>
      <c r="E234" s="105" t="s">
        <v>1027</v>
      </c>
      <c r="F234" s="108" t="s">
        <v>1028</v>
      </c>
      <c r="G234" s="105" t="s">
        <v>78</v>
      </c>
      <c r="H234" s="109"/>
      <c r="I234" s="110"/>
      <c r="J234" s="111" t="s">
        <v>84</v>
      </c>
      <c r="K234" s="111" t="s">
        <v>965</v>
      </c>
      <c r="L234" s="111" t="s">
        <v>46</v>
      </c>
      <c r="M234" s="105" t="s">
        <v>32</v>
      </c>
      <c r="N234" s="26" t="s">
        <v>966</v>
      </c>
      <c r="O234" s="105"/>
      <c r="P234" s="27" t="s">
        <v>996</v>
      </c>
      <c r="Q234" s="27" t="s">
        <v>967</v>
      </c>
      <c r="R234" s="105">
        <v>86.61</v>
      </c>
      <c r="S234" s="0" t="s">
        <v>54</v>
      </c>
      <c r="T234" s="0" t="s">
        <v>44</v>
      </c>
    </row>
    <row r="235" spans="1:20" ht="22.5" customHeight="1" x14ac:dyDescent="0.2">
      <c r="A235" s="105" t="s">
        <v>1029</v>
      </c>
      <c r="B235" s="105" t="s">
        <v>1030</v>
      </c>
      <c r="C235" s="106">
        <f>HYPERLINK("http://atberg.aha.ru/dnv/npk2027-17-15.jpg")</f>
        <v/>
      </c>
      <c r="D235" s="107"/>
      <c r="E235" s="105" t="s">
        <v>1031</v>
      </c>
      <c r="F235" s="108" t="s">
        <v>1032</v>
      </c>
      <c r="G235" s="105" t="s">
        <v>78</v>
      </c>
      <c r="H235" s="109"/>
      <c r="I235" s="110"/>
      <c r="J235" s="111" t="s">
        <v>84</v>
      </c>
      <c r="K235" s="111" t="s">
        <v>965</v>
      </c>
      <c r="L235" s="111" t="s">
        <v>46</v>
      </c>
      <c r="M235" s="105" t="s">
        <v>92</v>
      </c>
      <c r="N235" s="26" t="s">
        <v>974</v>
      </c>
      <c r="O235" s="105"/>
      <c r="P235" s="27" t="s">
        <v>975</v>
      </c>
      <c r="Q235" s="27" t="s">
        <v>967</v>
      </c>
      <c r="R235" s="105">
        <v>86.61</v>
      </c>
      <c r="S235" s="0" t="s">
        <v>53</v>
      </c>
      <c r="T235" s="0" t="s">
        <v>44</v>
      </c>
    </row>
    <row r="236" spans="1:20" ht="22.5" customHeight="1" x14ac:dyDescent="0.2">
      <c r="A236" s="105" t="s">
        <v>1033</v>
      </c>
      <c r="B236" s="105" t="s">
        <v>1034</v>
      </c>
      <c r="C236" s="106">
        <f>HYPERLINK("http://atberg.aha.ru/dnv/npk2027-17-17.jpg")</f>
        <v/>
      </c>
      <c r="D236" s="107"/>
      <c r="E236" s="105" t="s">
        <v>1035</v>
      </c>
      <c r="F236" s="108" t="s">
        <v>1036</v>
      </c>
      <c r="G236" s="105" t="s">
        <v>78</v>
      </c>
      <c r="H236" s="109"/>
      <c r="I236" s="110"/>
      <c r="J236" s="111" t="s">
        <v>84</v>
      </c>
      <c r="K236" s="111" t="s">
        <v>965</v>
      </c>
      <c r="L236" s="111" t="s">
        <v>46</v>
      </c>
      <c r="M236" s="105" t="s">
        <v>92</v>
      </c>
      <c r="N236" s="26" t="s">
        <v>974</v>
      </c>
      <c r="O236" s="105"/>
      <c r="P236" s="27" t="s">
        <v>975</v>
      </c>
      <c r="Q236" s="27" t="s">
        <v>967</v>
      </c>
      <c r="R236" s="105">
        <v>86.61</v>
      </c>
      <c r="S236" s="0" t="s">
        <v>52</v>
      </c>
      <c r="T236" s="0" t="s">
        <v>44</v>
      </c>
    </row>
    <row r="237" spans="1:20" ht="45" customHeight="1" x14ac:dyDescent="0.2">
      <c r="A237" s="105" t="s">
        <v>1037</v>
      </c>
      <c r="B237" s="105" t="s">
        <v>1038</v>
      </c>
      <c r="C237" s="106">
        <f>HYPERLINK("http://atberg.aha.ru/dnv/npk2027-17-19.jpg")</f>
        <v/>
      </c>
      <c r="D237" s="107"/>
      <c r="E237" s="105" t="s">
        <v>1039</v>
      </c>
      <c r="F237" s="108" t="s">
        <v>1040</v>
      </c>
      <c r="G237" s="105" t="s">
        <v>78</v>
      </c>
      <c r="H237" s="109"/>
      <c r="I237" s="110"/>
      <c r="J237" s="111" t="s">
        <v>84</v>
      </c>
      <c r="K237" s="111" t="s">
        <v>965</v>
      </c>
      <c r="L237" s="111" t="s">
        <v>46</v>
      </c>
      <c r="M237" s="105" t="s">
        <v>32</v>
      </c>
      <c r="N237" s="26" t="s">
        <v>966</v>
      </c>
      <c r="O237" s="105"/>
      <c r="P237" s="27" t="s">
        <v>996</v>
      </c>
      <c r="Q237" s="27" t="s">
        <v>967</v>
      </c>
      <c r="R237" s="105">
        <v>86.61</v>
      </c>
      <c r="S237" s="0" t="s">
        <v>61</v>
      </c>
      <c r="T237" s="0" t="s">
        <v>44</v>
      </c>
    </row>
    <row r="238" spans="1:20" ht="33.75" customHeight="1" x14ac:dyDescent="0.2">
      <c r="A238" s="105" t="s">
        <v>1041</v>
      </c>
      <c r="B238" s="105" t="s">
        <v>1042</v>
      </c>
      <c r="C238" s="106">
        <f>HYPERLINK("http://atberg.aha.ru/dnv/npk2027-17-18.jpg")</f>
        <v/>
      </c>
      <c r="D238" s="107"/>
      <c r="E238" s="105" t="s">
        <v>1043</v>
      </c>
      <c r="F238" s="108" t="s">
        <v>1044</v>
      </c>
      <c r="G238" s="105" t="s">
        <v>78</v>
      </c>
      <c r="H238" s="109"/>
      <c r="I238" s="110"/>
      <c r="J238" s="111" t="s">
        <v>84</v>
      </c>
      <c r="K238" s="111" t="s">
        <v>965</v>
      </c>
      <c r="L238" s="111" t="s">
        <v>46</v>
      </c>
      <c r="M238" s="105" t="s">
        <v>32</v>
      </c>
      <c r="N238" s="26" t="s">
        <v>966</v>
      </c>
      <c r="O238" s="105"/>
      <c r="P238" s="27" t="s">
        <v>91</v>
      </c>
      <c r="Q238" s="27" t="s">
        <v>967</v>
      </c>
      <c r="R238" s="105">
        <v>86.61</v>
      </c>
      <c r="S238" s="0" t="s">
        <v>60</v>
      </c>
      <c r="T238" s="0" t="s">
        <v>44</v>
      </c>
    </row>
    <row r="239" spans="1:20" ht="45" customHeight="1" x14ac:dyDescent="0.2">
      <c r="A239" s="105" t="s">
        <v>1045</v>
      </c>
      <c r="B239" s="105" t="s">
        <v>1046</v>
      </c>
      <c r="C239" s="106">
        <f>HYPERLINK("http://atberg.aha.ru/dnv/npk2027-17-20.jpg")</f>
        <v/>
      </c>
      <c r="D239" s="107"/>
      <c r="E239" s="105" t="s">
        <v>1047</v>
      </c>
      <c r="F239" s="108" t="s">
        <v>1048</v>
      </c>
      <c r="G239" s="105" t="s">
        <v>78</v>
      </c>
      <c r="H239" s="109"/>
      <c r="I239" s="110"/>
      <c r="J239" s="111" t="s">
        <v>84</v>
      </c>
      <c r="K239" s="111" t="s">
        <v>965</v>
      </c>
      <c r="L239" s="111" t="s">
        <v>46</v>
      </c>
      <c r="M239" s="105" t="s">
        <v>32</v>
      </c>
      <c r="N239" s="26" t="s">
        <v>966</v>
      </c>
      <c r="O239" s="105"/>
      <c r="P239" s="27" t="s">
        <v>996</v>
      </c>
      <c r="Q239" s="27" t="s">
        <v>967</v>
      </c>
      <c r="R239" s="105">
        <v>86.61</v>
      </c>
      <c r="S239" s="0" t="s">
        <v>59</v>
      </c>
      <c r="T239" s="0" t="s">
        <v>44</v>
      </c>
    </row>
    <row r="240" spans="1:20" ht="33.75" customHeight="1" x14ac:dyDescent="0.2">
      <c r="A240" s="105" t="s">
        <v>1049</v>
      </c>
      <c r="B240" s="105" t="s">
        <v>1050</v>
      </c>
      <c r="C240" s="106">
        <f>HYPERLINK("http://atberg.aha.ru/dnv/npk2027-17-21.jpg")</f>
        <v/>
      </c>
      <c r="D240" s="107"/>
      <c r="E240" s="105" t="s">
        <v>1051</v>
      </c>
      <c r="F240" s="108" t="s">
        <v>1052</v>
      </c>
      <c r="G240" s="105" t="s">
        <v>78</v>
      </c>
      <c r="H240" s="109"/>
      <c r="I240" s="110"/>
      <c r="J240" s="111" t="s">
        <v>84</v>
      </c>
      <c r="K240" s="111" t="s">
        <v>965</v>
      </c>
      <c r="L240" s="111" t="s">
        <v>46</v>
      </c>
      <c r="M240" s="105" t="s">
        <v>32</v>
      </c>
      <c r="N240" s="26" t="s">
        <v>966</v>
      </c>
      <c r="O240" s="105"/>
      <c r="P240" s="27" t="s">
        <v>91</v>
      </c>
      <c r="Q240" s="27" t="s">
        <v>967</v>
      </c>
      <c r="R240" s="105">
        <v>86.61</v>
      </c>
      <c r="S240" s="0" t="s">
        <v>58</v>
      </c>
      <c r="T240" s="0" t="s">
        <v>44</v>
      </c>
    </row>
    <row r="241" spans="1:20" ht="45" customHeight="1" x14ac:dyDescent="0.2">
      <c r="A241" s="105" t="s">
        <v>1053</v>
      </c>
      <c r="B241" s="105" t="s">
        <v>1054</v>
      </c>
      <c r="C241" s="106">
        <f>HYPERLINK("http://atberg.aha.ru/dnv/npk2027-17-22.jpg")</f>
        <v/>
      </c>
      <c r="D241" s="107"/>
      <c r="E241" s="105" t="s">
        <v>1055</v>
      </c>
      <c r="F241" s="108" t="s">
        <v>1056</v>
      </c>
      <c r="G241" s="105" t="s">
        <v>78</v>
      </c>
      <c r="H241" s="109"/>
      <c r="I241" s="110"/>
      <c r="J241" s="111" t="s">
        <v>84</v>
      </c>
      <c r="K241" s="111" t="s">
        <v>965</v>
      </c>
      <c r="L241" s="111" t="s">
        <v>46</v>
      </c>
      <c r="M241" s="105" t="s">
        <v>32</v>
      </c>
      <c r="N241" s="26" t="s">
        <v>966</v>
      </c>
      <c r="O241" s="105"/>
      <c r="P241" s="27" t="s">
        <v>996</v>
      </c>
      <c r="Q241" s="27" t="s">
        <v>967</v>
      </c>
      <c r="R241" s="105">
        <v>86.61</v>
      </c>
      <c r="S241" s="0" t="s">
        <v>57</v>
      </c>
      <c r="T241" s="0" t="s">
        <v>44</v>
      </c>
    </row>
    <row r="242" spans="1:20" ht="22.5" customHeight="1" x14ac:dyDescent="0.2">
      <c r="A242" s="105" t="s">
        <v>1057</v>
      </c>
      <c r="B242" s="105" t="s">
        <v>1058</v>
      </c>
      <c r="C242" s="106">
        <f>HYPERLINK("http://atberg.aha.ru/dnv/npk2027-17-23.jpg")</f>
        <v/>
      </c>
      <c r="D242" s="107"/>
      <c r="E242" s="105" t="s">
        <v>1059</v>
      </c>
      <c r="F242" s="108" t="s">
        <v>1060</v>
      </c>
      <c r="G242" s="105" t="s">
        <v>78</v>
      </c>
      <c r="H242" s="109"/>
      <c r="I242" s="110"/>
      <c r="J242" s="111" t="s">
        <v>84</v>
      </c>
      <c r="K242" s="111" t="s">
        <v>965</v>
      </c>
      <c r="L242" s="111" t="s">
        <v>46</v>
      </c>
      <c r="M242" s="105" t="s">
        <v>92</v>
      </c>
      <c r="N242" s="26" t="s">
        <v>974</v>
      </c>
      <c r="O242" s="105"/>
      <c r="P242" s="27" t="s">
        <v>975</v>
      </c>
      <c r="Q242" s="27" t="s">
        <v>967</v>
      </c>
      <c r="R242" s="105">
        <v>86.61</v>
      </c>
      <c r="S242" s="0" t="s">
        <v>66</v>
      </c>
      <c r="T242" s="0" t="s">
        <v>44</v>
      </c>
    </row>
    <row r="243" spans="1:20" ht="22.5" customHeight="1" x14ac:dyDescent="0.2">
      <c r="A243" s="105" t="s">
        <v>1061</v>
      </c>
      <c r="B243" s="105" t="s">
        <v>1062</v>
      </c>
      <c r="C243" s="106">
        <f>HYPERLINK("http://atberg.aha.ru/dnv/npk2027-17-24.jpg")</f>
        <v/>
      </c>
      <c r="D243" s="107"/>
      <c r="E243" s="105" t="s">
        <v>1063</v>
      </c>
      <c r="F243" s="108" t="s">
        <v>1064</v>
      </c>
      <c r="G243" s="105" t="s">
        <v>78</v>
      </c>
      <c r="H243" s="109"/>
      <c r="I243" s="110"/>
      <c r="J243" s="111" t="s">
        <v>84</v>
      </c>
      <c r="K243" s="111" t="s">
        <v>965</v>
      </c>
      <c r="L243" s="111" t="s">
        <v>46</v>
      </c>
      <c r="M243" s="105" t="s">
        <v>92</v>
      </c>
      <c r="N243" s="26" t="s">
        <v>974</v>
      </c>
      <c r="O243" s="105"/>
      <c r="P243" s="27" t="s">
        <v>975</v>
      </c>
      <c r="Q243" s="27" t="s">
        <v>967</v>
      </c>
      <c r="R243" s="105">
        <v>86.61</v>
      </c>
      <c r="S243" s="0" t="s">
        <v>65</v>
      </c>
      <c r="T243" s="0" t="s">
        <v>44</v>
      </c>
    </row>
    <row r="244" spans="1:20" ht="22.5" customHeight="1" x14ac:dyDescent="0.2">
      <c r="A244" s="105" t="s">
        <v>1065</v>
      </c>
      <c r="B244" s="105" t="s">
        <v>1066</v>
      </c>
      <c r="C244" s="106">
        <f>HYPERLINK("http://atberg.aha.ru/dnv/npk2027-17-25.jpg")</f>
        <v/>
      </c>
      <c r="D244" s="107"/>
      <c r="E244" s="105" t="s">
        <v>1067</v>
      </c>
      <c r="F244" s="108" t="s">
        <v>1068</v>
      </c>
      <c r="G244" s="105" t="s">
        <v>78</v>
      </c>
      <c r="H244" s="109"/>
      <c r="I244" s="110"/>
      <c r="J244" s="111" t="s">
        <v>84</v>
      </c>
      <c r="K244" s="111" t="s">
        <v>965</v>
      </c>
      <c r="L244" s="111" t="s">
        <v>46</v>
      </c>
      <c r="M244" s="105" t="s">
        <v>92</v>
      </c>
      <c r="N244" s="26" t="s">
        <v>974</v>
      </c>
      <c r="O244" s="105"/>
      <c r="P244" s="27" t="s">
        <v>975</v>
      </c>
      <c r="Q244" s="27" t="s">
        <v>967</v>
      </c>
      <c r="R244" s="105">
        <v>86.61</v>
      </c>
      <c r="S244" s="0" t="s">
        <v>64</v>
      </c>
      <c r="T244" s="0" t="s">
        <v>44</v>
      </c>
    </row>
    <row r="245" spans="1:20" ht="22.5" customHeight="1" x14ac:dyDescent="0.2">
      <c r="A245" s="105" t="s">
        <v>1069</v>
      </c>
      <c r="B245" s="105" t="s">
        <v>1070</v>
      </c>
      <c r="C245" s="106">
        <f>HYPERLINK("http://atberg.aha.ru/dnv/npk2027-17-27.jpg")</f>
        <v/>
      </c>
      <c r="D245" s="107"/>
      <c r="E245" s="105" t="s">
        <v>1071</v>
      </c>
      <c r="F245" s="108" t="s">
        <v>1072</v>
      </c>
      <c r="G245" s="105" t="s">
        <v>78</v>
      </c>
      <c r="H245" s="109"/>
      <c r="I245" s="110"/>
      <c r="J245" s="111" t="s">
        <v>84</v>
      </c>
      <c r="K245" s="111" t="s">
        <v>965</v>
      </c>
      <c r="L245" s="111" t="s">
        <v>46</v>
      </c>
      <c r="M245" s="105" t="s">
        <v>92</v>
      </c>
      <c r="N245" s="26" t="s">
        <v>974</v>
      </c>
      <c r="O245" s="105"/>
      <c r="P245" s="27" t="s">
        <v>975</v>
      </c>
      <c r="Q245" s="27" t="s">
        <v>967</v>
      </c>
      <c r="R245" s="105">
        <v>86.61</v>
      </c>
      <c r="S245" s="0" t="s">
        <v>63</v>
      </c>
      <c r="T245" s="0" t="s">
        <v>44</v>
      </c>
    </row>
    <row r="246" spans="1:20" ht="22.5" customHeight="1" x14ac:dyDescent="0.2">
      <c r="A246" s="105" t="s">
        <v>1073</v>
      </c>
      <c r="B246" s="105" t="s">
        <v>1074</v>
      </c>
      <c r="C246" s="106">
        <f>HYPERLINK("http://atberg.aha.ru/dnv/npk2027-17-28.jpg")</f>
        <v/>
      </c>
      <c r="D246" s="107"/>
      <c r="E246" s="105" t="s">
        <v>1075</v>
      </c>
      <c r="F246" s="108" t="s">
        <v>1076</v>
      </c>
      <c r="G246" s="105" t="s">
        <v>78</v>
      </c>
      <c r="H246" s="109"/>
      <c r="I246" s="110"/>
      <c r="J246" s="111" t="s">
        <v>84</v>
      </c>
      <c r="K246" s="111" t="s">
        <v>965</v>
      </c>
      <c r="L246" s="111" t="s">
        <v>46</v>
      </c>
      <c r="M246" s="105" t="s">
        <v>92</v>
      </c>
      <c r="N246" s="26" t="s">
        <v>974</v>
      </c>
      <c r="O246" s="105"/>
      <c r="P246" s="27" t="s">
        <v>975</v>
      </c>
      <c r="Q246" s="27" t="s">
        <v>967</v>
      </c>
      <c r="R246" s="105">
        <v>86.61</v>
      </c>
      <c r="S246" s="0" t="s">
        <v>62</v>
      </c>
      <c r="T246" s="0" t="s">
        <v>44</v>
      </c>
    </row>
    <row r="247" spans="1:20" ht="22.5" customHeight="1" x14ac:dyDescent="0.2">
      <c r="A247" s="105" t="s">
        <v>1077</v>
      </c>
      <c r="B247" s="105" t="s">
        <v>1078</v>
      </c>
      <c r="C247" s="106">
        <f>HYPERLINK("http://atberg.aha.ru/dnv/npk2027-17-29.jpg")</f>
        <v/>
      </c>
      <c r="D247" s="107"/>
      <c r="E247" s="105" t="s">
        <v>1079</v>
      </c>
      <c r="F247" s="108" t="s">
        <v>1080</v>
      </c>
      <c r="G247" s="105" t="s">
        <v>78</v>
      </c>
      <c r="H247" s="109"/>
      <c r="I247" s="110"/>
      <c r="J247" s="111" t="s">
        <v>84</v>
      </c>
      <c r="K247" s="111" t="s">
        <v>965</v>
      </c>
      <c r="L247" s="111" t="s">
        <v>46</v>
      </c>
      <c r="M247" s="105" t="s">
        <v>92</v>
      </c>
      <c r="N247" s="26" t="s">
        <v>974</v>
      </c>
      <c r="O247" s="105"/>
      <c r="P247" s="27" t="s">
        <v>975</v>
      </c>
      <c r="Q247" s="27" t="s">
        <v>967</v>
      </c>
      <c r="R247" s="105">
        <v>86.61</v>
      </c>
      <c r="S247" s="0" t="s">
        <v>71</v>
      </c>
      <c r="T247" s="0" t="s">
        <v>44</v>
      </c>
    </row>
    <row r="248" spans="1:20" ht="22.5" customHeight="1" x14ac:dyDescent="0.2">
      <c r="A248" s="105" t="s">
        <v>1081</v>
      </c>
      <c r="B248" s="105" t="s">
        <v>1082</v>
      </c>
      <c r="C248" s="106">
        <f>HYPERLINK("http://atberg.aha.ru/dnv/npk2027-17-26.jpg")</f>
        <v/>
      </c>
      <c r="D248" s="107"/>
      <c r="E248" s="105" t="s">
        <v>1083</v>
      </c>
      <c r="F248" s="108" t="s">
        <v>1084</v>
      </c>
      <c r="G248" s="105" t="s">
        <v>78</v>
      </c>
      <c r="H248" s="109"/>
      <c r="I248" s="110"/>
      <c r="J248" s="111" t="s">
        <v>84</v>
      </c>
      <c r="K248" s="111" t="s">
        <v>965</v>
      </c>
      <c r="L248" s="111" t="s">
        <v>46</v>
      </c>
      <c r="M248" s="105" t="s">
        <v>92</v>
      </c>
      <c r="N248" s="26" t="s">
        <v>974</v>
      </c>
      <c r="O248" s="105"/>
      <c r="P248" s="27" t="s">
        <v>975</v>
      </c>
      <c r="Q248" s="27" t="s">
        <v>967</v>
      </c>
      <c r="R248" s="105">
        <v>86.61</v>
      </c>
      <c r="S248" s="0" t="s">
        <v>70</v>
      </c>
      <c r="T248" s="0" t="s">
        <v>44</v>
      </c>
    </row>
    <row r="249" spans="1:20" ht="45" customHeight="1" x14ac:dyDescent="0.2">
      <c r="A249" s="105" t="s">
        <v>1085</v>
      </c>
      <c r="B249" s="105" t="s">
        <v>1086</v>
      </c>
      <c r="C249" s="106">
        <f>HYPERLINK("http://atberg.aha.ru/dnv/npk2027-17-30.jpg")</f>
        <v/>
      </c>
      <c r="D249" s="107"/>
      <c r="E249" s="105" t="s">
        <v>1087</v>
      </c>
      <c r="F249" s="108" t="s">
        <v>1088</v>
      </c>
      <c r="G249" s="105" t="s">
        <v>78</v>
      </c>
      <c r="H249" s="109"/>
      <c r="I249" s="110"/>
      <c r="J249" s="111" t="s">
        <v>84</v>
      </c>
      <c r="K249" s="111" t="s">
        <v>965</v>
      </c>
      <c r="L249" s="111" t="s">
        <v>46</v>
      </c>
      <c r="M249" s="105" t="s">
        <v>32</v>
      </c>
      <c r="N249" s="26" t="s">
        <v>966</v>
      </c>
      <c r="O249" s="105"/>
      <c r="P249" s="27" t="s">
        <v>996</v>
      </c>
      <c r="Q249" s="27" t="s">
        <v>967</v>
      </c>
      <c r="R249" s="105">
        <v>86.61</v>
      </c>
      <c r="S249" s="0" t="s">
        <v>69</v>
      </c>
      <c r="T249" s="0" t="s">
        <v>44</v>
      </c>
    </row>
    <row r="250" spans="1:20" ht="45" customHeight="1" x14ac:dyDescent="0.2">
      <c r="A250" s="105" t="s">
        <v>1089</v>
      </c>
      <c r="B250" s="105" t="s">
        <v>1090</v>
      </c>
      <c r="C250" s="106">
        <f>HYPERLINK("http://atberg.aha.ru/dnv/npk2027-17-31.jpg")</f>
        <v/>
      </c>
      <c r="D250" s="107"/>
      <c r="E250" s="105" t="s">
        <v>1091</v>
      </c>
      <c r="F250" s="108" t="s">
        <v>1092</v>
      </c>
      <c r="G250" s="105" t="s">
        <v>78</v>
      </c>
      <c r="H250" s="109"/>
      <c r="I250" s="110"/>
      <c r="J250" s="111" t="s">
        <v>84</v>
      </c>
      <c r="K250" s="111" t="s">
        <v>965</v>
      </c>
      <c r="L250" s="111" t="s">
        <v>46</v>
      </c>
      <c r="M250" s="105" t="s">
        <v>32</v>
      </c>
      <c r="N250" s="26" t="s">
        <v>966</v>
      </c>
      <c r="O250" s="105"/>
      <c r="P250" s="27" t="s">
        <v>996</v>
      </c>
      <c r="Q250" s="27" t="s">
        <v>967</v>
      </c>
      <c r="R250" s="105">
        <v>86.61</v>
      </c>
      <c r="S250" s="0" t="s">
        <v>68</v>
      </c>
      <c r="T250" s="0" t="s">
        <v>44</v>
      </c>
    </row>
    <row r="251" spans="1:20" ht="22.5" customHeight="1" x14ac:dyDescent="0.2">
      <c r="A251" s="105" t="s">
        <v>1093</v>
      </c>
      <c r="B251" s="105" t="s">
        <v>1094</v>
      </c>
      <c r="C251" s="106">
        <f>HYPERLINK("http://atberg.aha.ru/dnv/npk2027-17-32.jpg")</f>
        <v/>
      </c>
      <c r="D251" s="107"/>
      <c r="E251" s="105" t="s">
        <v>1095</v>
      </c>
      <c r="F251" s="108" t="s">
        <v>1096</v>
      </c>
      <c r="G251" s="105" t="s">
        <v>78</v>
      </c>
      <c r="H251" s="109"/>
      <c r="I251" s="110"/>
      <c r="J251" s="111" t="s">
        <v>84</v>
      </c>
      <c r="K251" s="111" t="s">
        <v>965</v>
      </c>
      <c r="L251" s="111" t="s">
        <v>46</v>
      </c>
      <c r="M251" s="105" t="s">
        <v>92</v>
      </c>
      <c r="N251" s="26" t="s">
        <v>974</v>
      </c>
      <c r="O251" s="105"/>
      <c r="P251" s="27" t="s">
        <v>975</v>
      </c>
      <c r="Q251" s="27" t="s">
        <v>967</v>
      </c>
      <c r="R251" s="105">
        <v>86.61</v>
      </c>
      <c r="S251" s="0" t="s">
        <v>67</v>
      </c>
      <c r="T251" s="0" t="s">
        <v>44</v>
      </c>
    </row>
    <row r="252" spans="1:20" ht="22.5" customHeight="1" x14ac:dyDescent="0.2">
      <c r="A252" s="105" t="s">
        <v>1097</v>
      </c>
      <c r="B252" s="105" t="s">
        <v>1098</v>
      </c>
      <c r="C252" s="106">
        <f>HYPERLINK("http://atberg.aha.ru/dnv/npk2027-17-33.jpg")</f>
        <v/>
      </c>
      <c r="D252" s="107"/>
      <c r="E252" s="105" t="s">
        <v>1099</v>
      </c>
      <c r="F252" s="108" t="s">
        <v>1100</v>
      </c>
      <c r="G252" s="105" t="s">
        <v>78</v>
      </c>
      <c r="H252" s="109"/>
      <c r="I252" s="110"/>
      <c r="J252" s="111" t="s">
        <v>84</v>
      </c>
      <c r="K252" s="111" t="s">
        <v>965</v>
      </c>
      <c r="L252" s="111" t="s">
        <v>46</v>
      </c>
      <c r="M252" s="105" t="s">
        <v>92</v>
      </c>
      <c r="N252" s="26" t="s">
        <v>974</v>
      </c>
      <c r="O252" s="105"/>
      <c r="P252" s="27" t="s">
        <v>975</v>
      </c>
      <c r="Q252" s="27" t="s">
        <v>967</v>
      </c>
      <c r="R252" s="105">
        <v>86.61</v>
      </c>
      <c r="S252" s="0" t="s">
        <v>76</v>
      </c>
      <c r="T252" s="0" t="s">
        <v>44</v>
      </c>
    </row>
    <row r="253" spans="1:20" ht="45" customHeight="1" x14ac:dyDescent="0.2">
      <c r="A253" s="105" t="s">
        <v>1101</v>
      </c>
      <c r="B253" s="105" t="s">
        <v>1102</v>
      </c>
      <c r="C253" s="106">
        <f>HYPERLINK("http://atberg.aha.ru/dnv/npk2027-17-34.jpg")</f>
        <v/>
      </c>
      <c r="D253" s="107"/>
      <c r="E253" s="105" t="s">
        <v>1103</v>
      </c>
      <c r="F253" s="108" t="s">
        <v>1104</v>
      </c>
      <c r="G253" s="105" t="s">
        <v>78</v>
      </c>
      <c r="H253" s="109"/>
      <c r="I253" s="110"/>
      <c r="J253" s="111" t="s">
        <v>84</v>
      </c>
      <c r="K253" s="111" t="s">
        <v>965</v>
      </c>
      <c r="L253" s="111" t="s">
        <v>46</v>
      </c>
      <c r="M253" s="105" t="s">
        <v>32</v>
      </c>
      <c r="N253" s="26" t="s">
        <v>966</v>
      </c>
      <c r="O253" s="105"/>
      <c r="P253" s="27" t="s">
        <v>996</v>
      </c>
      <c r="Q253" s="27" t="s">
        <v>967</v>
      </c>
      <c r="R253" s="105">
        <v>86.61</v>
      </c>
      <c r="S253" s="0" t="s">
        <v>75</v>
      </c>
      <c r="T253" s="0" t="s">
        <v>44</v>
      </c>
    </row>
    <row r="254" spans="1:20" ht="45" customHeight="1" x14ac:dyDescent="0.2">
      <c r="A254" s="105" t="s">
        <v>1105</v>
      </c>
      <c r="B254" s="105" t="s">
        <v>1106</v>
      </c>
      <c r="C254" s="106">
        <f>HYPERLINK("http://atberg.aha.ru/dnv/npk2027-17-35.jpg")</f>
        <v/>
      </c>
      <c r="D254" s="107"/>
      <c r="E254" s="105" t="s">
        <v>1107</v>
      </c>
      <c r="F254" s="108" t="s">
        <v>1108</v>
      </c>
      <c r="G254" s="105" t="s">
        <v>78</v>
      </c>
      <c r="H254" s="109"/>
      <c r="I254" s="110"/>
      <c r="J254" s="111" t="s">
        <v>84</v>
      </c>
      <c r="K254" s="111" t="s">
        <v>965</v>
      </c>
      <c r="L254" s="111" t="s">
        <v>46</v>
      </c>
      <c r="M254" s="105" t="s">
        <v>32</v>
      </c>
      <c r="N254" s="26" t="s">
        <v>966</v>
      </c>
      <c r="O254" s="105"/>
      <c r="P254" s="27" t="s">
        <v>996</v>
      </c>
      <c r="Q254" s="27" t="s">
        <v>967</v>
      </c>
      <c r="R254" s="105">
        <v>86.61</v>
      </c>
      <c r="S254" s="0" t="s">
        <v>74</v>
      </c>
      <c r="T254" s="0" t="s">
        <v>44</v>
      </c>
    </row>
    <row r="255" spans="1:20" ht="33.75" customHeight="1" x14ac:dyDescent="0.2">
      <c r="A255" s="105" t="s">
        <v>1109</v>
      </c>
      <c r="B255" s="105" t="s">
        <v>1110</v>
      </c>
      <c r="C255" s="106">
        <f>HYPERLINK("http://atberg.aha.ru/dnv/npk2027-17-37.jpg")</f>
        <v/>
      </c>
      <c r="D255" s="107"/>
      <c r="E255" s="105" t="s">
        <v>1111</v>
      </c>
      <c r="F255" s="108" t="s">
        <v>1112</v>
      </c>
      <c r="G255" s="105" t="s">
        <v>78</v>
      </c>
      <c r="H255" s="109"/>
      <c r="I255" s="110"/>
      <c r="J255" s="111" t="s">
        <v>84</v>
      </c>
      <c r="K255" s="111" t="s">
        <v>965</v>
      </c>
      <c r="L255" s="111" t="s">
        <v>46</v>
      </c>
      <c r="M255" s="105" t="s">
        <v>32</v>
      </c>
      <c r="N255" s="26" t="s">
        <v>966</v>
      </c>
      <c r="O255" s="105"/>
      <c r="P255" s="27" t="s">
        <v>91</v>
      </c>
      <c r="Q255" s="27" t="s">
        <v>967</v>
      </c>
      <c r="R255" s="105">
        <v>86.61</v>
      </c>
      <c r="S255" s="0" t="s">
        <v>73</v>
      </c>
      <c r="T255" s="0" t="s">
        <v>44</v>
      </c>
    </row>
    <row r="256" spans="1:20" ht="22.5" customHeight="1" x14ac:dyDescent="0.2">
      <c r="A256" s="105" t="s">
        <v>1113</v>
      </c>
      <c r="B256" s="105" t="s">
        <v>1114</v>
      </c>
      <c r="C256" s="106">
        <f>HYPERLINK("http://atberg.aha.ru/dnv/npk2027-17-36.jpg")</f>
        <v/>
      </c>
      <c r="D256" s="107"/>
      <c r="E256" s="105" t="s">
        <v>1115</v>
      </c>
      <c r="F256" s="108" t="s">
        <v>1116</v>
      </c>
      <c r="G256" s="105" t="s">
        <v>78</v>
      </c>
      <c r="H256" s="109"/>
      <c r="I256" s="110"/>
      <c r="J256" s="111" t="s">
        <v>84</v>
      </c>
      <c r="K256" s="111" t="s">
        <v>965</v>
      </c>
      <c r="L256" s="111" t="s">
        <v>46</v>
      </c>
      <c r="M256" s="105" t="s">
        <v>92</v>
      </c>
      <c r="N256" s="26" t="s">
        <v>974</v>
      </c>
      <c r="O256" s="105"/>
      <c r="P256" s="27" t="s">
        <v>975</v>
      </c>
      <c r="Q256" s="27" t="s">
        <v>967</v>
      </c>
      <c r="R256" s="105">
        <v>86.61</v>
      </c>
      <c r="S256" s="0" t="s">
        <v>72</v>
      </c>
      <c r="T256" s="0" t="s">
        <v>44</v>
      </c>
    </row>
    <row r="257" spans="1:20" ht="22.5" customHeight="1" x14ac:dyDescent="0.2">
      <c r="A257" s="105" t="s">
        <v>1117</v>
      </c>
      <c r="B257" s="105" t="s">
        <v>1118</v>
      </c>
      <c r="C257" s="106">
        <f>HYPERLINK("http://atberg.aha.ru/dnv/npk2027-17-38.jpg")</f>
        <v/>
      </c>
      <c r="D257" s="107"/>
      <c r="E257" s="105" t="s">
        <v>1119</v>
      </c>
      <c r="F257" s="108" t="s">
        <v>1120</v>
      </c>
      <c r="G257" s="105" t="s">
        <v>78</v>
      </c>
      <c r="H257" s="109"/>
      <c r="I257" s="110"/>
      <c r="J257" s="111" t="s">
        <v>84</v>
      </c>
      <c r="K257" s="111" t="s">
        <v>965</v>
      </c>
      <c r="L257" s="111" t="s">
        <v>46</v>
      </c>
      <c r="M257" s="105" t="s">
        <v>92</v>
      </c>
      <c r="N257" s="26" t="s">
        <v>974</v>
      </c>
      <c r="O257" s="105"/>
      <c r="P257" s="27" t="s">
        <v>975</v>
      </c>
      <c r="Q257" s="27" t="s">
        <v>967</v>
      </c>
      <c r="R257" s="105">
        <v>86.61</v>
      </c>
      <c r="S257" s="0" t="s">
        <v>77</v>
      </c>
      <c r="T257" s="0" t="s">
        <v>44</v>
      </c>
    </row>
    <row r="258" spans="1:20" ht="33.75" customHeight="1" x14ac:dyDescent="0.2">
      <c r="A258" s="105" t="s">
        <v>1121</v>
      </c>
      <c r="B258" s="105" t="s">
        <v>1122</v>
      </c>
      <c r="C258" s="106">
        <f>HYPERLINK("http://atberg.aha.ru/dnv/npk2027-17-39.jpg")</f>
        <v/>
      </c>
      <c r="D258" s="107"/>
      <c r="E258" s="105" t="s">
        <v>1123</v>
      </c>
      <c r="F258" s="108" t="s">
        <v>1124</v>
      </c>
      <c r="G258" s="105" t="s">
        <v>78</v>
      </c>
      <c r="H258" s="109"/>
      <c r="I258" s="110"/>
      <c r="J258" s="111" t="s">
        <v>84</v>
      </c>
      <c r="K258" s="111" t="s">
        <v>965</v>
      </c>
      <c r="L258" s="111" t="s">
        <v>46</v>
      </c>
      <c r="M258" s="105" t="s">
        <v>32</v>
      </c>
      <c r="N258" s="26" t="s">
        <v>966</v>
      </c>
      <c r="O258" s="105"/>
      <c r="P258" s="27" t="s">
        <v>91</v>
      </c>
      <c r="Q258" s="27" t="s">
        <v>967</v>
      </c>
      <c r="R258" s="105">
        <v>86.61</v>
      </c>
      <c r="S258" s="0" t="s">
        <v>81</v>
      </c>
      <c r="T258" s="0" t="s">
        <v>44</v>
      </c>
    </row>
    <row r="259" spans="1:20" ht="22.5" customHeight="1" x14ac:dyDescent="0.2">
      <c r="A259" s="105" t="s">
        <v>1125</v>
      </c>
      <c r="B259" s="105" t="s">
        <v>1126</v>
      </c>
      <c r="C259" s="106">
        <f>HYPERLINK("http://atberg.aha.ru/dnv/npk2027-17-40.jpg")</f>
        <v/>
      </c>
      <c r="D259" s="107"/>
      <c r="E259" s="105" t="s">
        <v>1127</v>
      </c>
      <c r="F259" s="108" t="s">
        <v>1128</v>
      </c>
      <c r="G259" s="105" t="s">
        <v>78</v>
      </c>
      <c r="H259" s="109"/>
      <c r="I259" s="110"/>
      <c r="J259" s="111" t="s">
        <v>84</v>
      </c>
      <c r="K259" s="111" t="s">
        <v>965</v>
      </c>
      <c r="L259" s="111" t="s">
        <v>46</v>
      </c>
      <c r="M259" s="105" t="s">
        <v>92</v>
      </c>
      <c r="N259" s="26" t="s">
        <v>974</v>
      </c>
      <c r="O259" s="105"/>
      <c r="P259" s="27" t="s">
        <v>975</v>
      </c>
      <c r="Q259" s="27" t="s">
        <v>967</v>
      </c>
      <c r="R259" s="105">
        <v>86.61</v>
      </c>
      <c r="S259" s="0" t="s">
        <v>968</v>
      </c>
      <c r="T259" s="0" t="s">
        <v>44</v>
      </c>
    </row>
  </sheetData>
  <mergeCells count="1">
    <mergeCell ref="F7:M7"/>
  </mergeCells>
  <printOptions/>
  <pageMargins left="0.39370078740157477" right="0.39370078740157477" top="0.39370078740157477" bottom="0.39370078740157477" header="0" footer="0"/>
  <pageSetup paperSize="9" pageOrder="overThenDown" orientation="portrait" r:id="rId1"/>
  <headerFooter alignWithMargins="0"/>
  <drawing r:id="rId2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2026-09-11T10:57:34Z</dcterms:created>
  <dc:creator>nadez</dc:creator>
  <cp:lastModifiedBy>Анохин Максим</cp:lastModifiedBy>
  <cp:lastPrinted>2026-09-11T10:57:34Z</cp:lastPrinted>
  <dcterms:modified xsi:type="dcterms:W3CDTF">2026-09-15T07:39:36Z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