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bookViews>
    <workbookView xWindow="-120" yWindow="-120" windowWidth="29040" windowHeight="16440"/>
  </bookViews>
  <sheets>
    <sheet name="Лист_1" sheetId="1" r:id="rId1"/>
  </sheets>
  <calcPr calcId="191029" refMode="R1C1"/>
  <extLst>
    <ext uri="{B58B0392-4F1F-4190-BB64-5DF3571DCE5F}">
      <xcalcf:calcFeatures xmlns:xcalcf="http://schemas.microsoft.com/office/spreadsheetml/2018/calcfeatures"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</calcChain>
</file>

<file path=xl/sharedStrings.xml><?xml version="1.0" encoding="utf-8"?>
<sst xmlns="http://schemas.openxmlformats.org/spreadsheetml/2006/main" count="0" uniqueCount="0">
  <si>
    <t xml:space="preserve">Прайс-лист  ООО  "Атберг 98"  от: </t>
  </si>
  <si>
    <t xml:space="preserve">4 мая 2026 г.</t>
  </si>
  <si>
    <t xml:space="preserve">Прайс-лист на дату выхода является официальным уведомлением о цене.</t>
  </si>
  <si>
    <t xml:space="preserve">Продажа продукции в количестве меньше типографской упаковки осуществляется по цене с учетом вашей скидки +3%.                    ВАЖНО! Колонки не удалять! Заказ указывать в желтой колонке строго в ШТУКАХ.</t>
  </si>
  <si>
    <t xml:space="preserve">Код</t>
  </si>
  <si>
    <t xml:space="preserve">ISBN</t>
  </si>
  <si>
    <t xml:space="preserve">Ссылка</t>
  </si>
  <si>
    <t xml:space="preserve">Автор</t>
  </si>
  <si>
    <t xml:space="preserve">Арт.</t>
  </si>
  <si>
    <t xml:space="preserve">Наименование товаров</t>
  </si>
  <si>
    <t xml:space="preserve">Примечание</t>
  </si>
  <si>
    <t xml:space="preserve">Кратность отгрузки</t>
  </si>
  <si>
    <t xml:space="preserve">ЗАКАЗ 
в штуках</t>
  </si>
  <si>
    <t xml:space="preserve">Стд.</t>
  </si>
  <si>
    <t xml:space="preserve">Вес пачки</t>
  </si>
  <si>
    <t xml:space="preserve">Изд-во</t>
  </si>
  <si>
    <t xml:space="preserve">Формат</t>
  </si>
  <si>
    <t xml:space="preserve">Стр.</t>
  </si>
  <si>
    <t xml:space="preserve">Обложка</t>
  </si>
  <si>
    <t xml:space="preserve">Серт.</t>
  </si>
  <si>
    <t xml:space="preserve">9785908004282</t>
  </si>
  <si>
    <t xml:space="preserve">Календари отрывные (77*114) на 2027 год</t>
  </si>
  <si>
    <t xml:space="preserve">Прайс</t>
  </si>
  <si>
    <t xml:space="preserve">9785908004497</t>
  </si>
  <si>
    <t xml:space="preserve">9785908004305</t>
  </si>
  <si>
    <t xml:space="preserve">9785908004602</t>
  </si>
  <si>
    <t xml:space="preserve">9785908004978</t>
  </si>
  <si>
    <t xml:space="preserve">9785908004527</t>
  </si>
  <si>
    <t xml:space="preserve">9785908004596</t>
  </si>
  <si>
    <t xml:space="preserve">9785908004411</t>
  </si>
  <si>
    <t xml:space="preserve">50</t>
  </si>
  <si>
    <t xml:space="preserve">9785908004510</t>
  </si>
  <si>
    <t xml:space="preserve">Атберг 98</t>
  </si>
  <si>
    <t xml:space="preserve">9785908004299</t>
  </si>
  <si>
    <t xml:space="preserve">9785908004404</t>
  </si>
  <si>
    <t xml:space="preserve">9785908004589</t>
  </si>
  <si>
    <t xml:space="preserve">9785908004398</t>
  </si>
  <si>
    <t xml:space="preserve">9785908004381</t>
  </si>
  <si>
    <t xml:space="preserve">9785908004503</t>
  </si>
  <si>
    <t xml:space="preserve">9785908004541</t>
  </si>
  <si>
    <t xml:space="preserve">9785908004626</t>
  </si>
  <si>
    <t xml:space="preserve">9785908004534</t>
  </si>
  <si>
    <t xml:space="preserve">9785908004619</t>
  </si>
  <si>
    <t xml:space="preserve">9785908004312</t>
  </si>
  <si>
    <t xml:space="preserve">9785908004442</t>
  </si>
  <si>
    <t xml:space="preserve">9785908004435</t>
  </si>
  <si>
    <t xml:space="preserve">9785908004350</t>
  </si>
  <si>
    <t xml:space="preserve">9785908004343</t>
  </si>
  <si>
    <t xml:space="preserve">9785908004336</t>
  </si>
  <si>
    <t xml:space="preserve">9785908004329</t>
  </si>
  <si>
    <t xml:space="preserve">мелованная бумага</t>
  </si>
  <si>
    <t xml:space="preserve">9785908004633</t>
  </si>
  <si>
    <t xml:space="preserve">9785908004374</t>
  </si>
  <si>
    <t xml:space="preserve">9785908004367</t>
  </si>
  <si>
    <t xml:space="preserve">9785908004657</t>
  </si>
  <si>
    <t xml:space="preserve">9785908004640</t>
  </si>
  <si>
    <t xml:space="preserve">9785908004428</t>
  </si>
  <si>
    <t xml:space="preserve">9785908004459</t>
  </si>
  <si>
    <t xml:space="preserve">0.017</t>
  </si>
  <si>
    <t xml:space="preserve">9785908004558</t>
  </si>
  <si>
    <t xml:space="preserve">9785908004671</t>
  </si>
  <si>
    <t xml:space="preserve">9785908004664</t>
  </si>
  <si>
    <t xml:space="preserve">9785908004565</t>
  </si>
  <si>
    <t xml:space="preserve">9785908004466</t>
  </si>
  <si>
    <t xml:space="preserve">20</t>
  </si>
  <si>
    <t xml:space="preserve">80</t>
  </si>
  <si>
    <t xml:space="preserve">НОВИНКА</t>
  </si>
  <si>
    <t xml:space="preserve">30</t>
  </si>
  <si>
    <t xml:space="preserve">Верные друзья</t>
  </si>
  <si>
    <t xml:space="preserve">Котята</t>
  </si>
  <si>
    <t xml:space="preserve">Котёнок</t>
  </si>
  <si>
    <t xml:space="preserve">Картон мелованный</t>
  </si>
  <si>
    <t xml:space="preserve">ООО "Атберг 98"</t>
  </si>
  <si>
    <t xml:space="preserve">Времена года</t>
  </si>
  <si>
    <t xml:space="preserve">УТ-203468  </t>
  </si>
  <si>
    <t xml:space="preserve">4610138649932</t>
  </si>
  <si>
    <t xml:space="preserve">0527001</t>
  </si>
  <si>
    <t xml:space="preserve">40</t>
  </si>
  <si>
    <t xml:space="preserve">7.605</t>
  </si>
  <si>
    <t xml:space="preserve">ДИТОН</t>
  </si>
  <si>
    <t xml:space="preserve">320х480</t>
  </si>
  <si>
    <t xml:space="preserve">Картон глянцевый мелованный с УФ-лаком</t>
  </si>
  <si>
    <t xml:space="preserve">41</t>
  </si>
  <si>
    <t xml:space="preserve">Календари настенные перекидные с ригелем (ЕВРО) (165*320) на 2027 год (в европакете)</t>
  </si>
  <si>
    <t xml:space="preserve">9785908004480</t>
  </si>
  <si>
    <t xml:space="preserve">УТ-203469  </t>
  </si>
  <si>
    <t xml:space="preserve">4610138649994</t>
  </si>
  <si>
    <t xml:space="preserve">0527002</t>
  </si>
  <si>
    <t xml:space="preserve">Водопады</t>
  </si>
  <si>
    <t xml:space="preserve">УТ-203470  </t>
  </si>
  <si>
    <t xml:space="preserve">4680613460031</t>
  </si>
  <si>
    <t xml:space="preserve">0527003</t>
  </si>
  <si>
    <t xml:space="preserve">Волшебное путешествие вокруг света</t>
  </si>
  <si>
    <t xml:space="preserve">УТ-203471  </t>
  </si>
  <si>
    <t xml:space="preserve">4680613460048</t>
  </si>
  <si>
    <t xml:space="preserve">0527004</t>
  </si>
  <si>
    <t xml:space="preserve">УТ-203472  </t>
  </si>
  <si>
    <t xml:space="preserve">4680613460055</t>
  </si>
  <si>
    <t xml:space="preserve">0527005</t>
  </si>
  <si>
    <t xml:space="preserve">Гармония природы</t>
  </si>
  <si>
    <t xml:space="preserve">УТ-203473  </t>
  </si>
  <si>
    <t xml:space="preserve">4680613460062</t>
  </si>
  <si>
    <t xml:space="preserve">0527006</t>
  </si>
  <si>
    <t xml:space="preserve">Год Козы</t>
  </si>
  <si>
    <t xml:space="preserve">УТ-203474  </t>
  </si>
  <si>
    <t xml:space="preserve">4680613460079</t>
  </si>
  <si>
    <t xml:space="preserve">0527007</t>
  </si>
  <si>
    <t xml:space="preserve">Год Козы. Акварель</t>
  </si>
  <si>
    <t xml:space="preserve">УТ-203475  </t>
  </si>
  <si>
    <t xml:space="preserve">4680613460086</t>
  </si>
  <si>
    <t xml:space="preserve">0527008</t>
  </si>
  <si>
    <t xml:space="preserve">Год Козы. С пословицами</t>
  </si>
  <si>
    <t xml:space="preserve">УТ-203476  </t>
  </si>
  <si>
    <t xml:space="preserve">4680613460093</t>
  </si>
  <si>
    <t xml:space="preserve">0527009</t>
  </si>
  <si>
    <t xml:space="preserve">Горный пейзаж</t>
  </si>
  <si>
    <t xml:space="preserve">УТ-203477  </t>
  </si>
  <si>
    <t xml:space="preserve">4680613460109</t>
  </si>
  <si>
    <t xml:space="preserve">0527010</t>
  </si>
  <si>
    <t xml:space="preserve">Городские пейзажи в живописи</t>
  </si>
  <si>
    <t xml:space="preserve">УТ-203478  </t>
  </si>
  <si>
    <t xml:space="preserve">4680613460116</t>
  </si>
  <si>
    <t xml:space="preserve">0527011</t>
  </si>
  <si>
    <t xml:space="preserve">Гороскоп на каждый день</t>
  </si>
  <si>
    <t xml:space="preserve">УТ-203479  </t>
  </si>
  <si>
    <t xml:space="preserve">4680613460123</t>
  </si>
  <si>
    <t xml:space="preserve">0527012</t>
  </si>
  <si>
    <t xml:space="preserve">Господь Вседержитель. Православный календарь</t>
  </si>
  <si>
    <t xml:space="preserve">УТ-203480  </t>
  </si>
  <si>
    <t xml:space="preserve">4680613460130</t>
  </si>
  <si>
    <t xml:space="preserve">0527013</t>
  </si>
  <si>
    <t xml:space="preserve">Дары леса</t>
  </si>
  <si>
    <t xml:space="preserve">УТ-203481  </t>
  </si>
  <si>
    <t xml:space="preserve">4680613460147</t>
  </si>
  <si>
    <t xml:space="preserve">0527014</t>
  </si>
  <si>
    <t xml:space="preserve">Для женщин. Лунный календарь здоровья и красоты</t>
  </si>
  <si>
    <t xml:space="preserve">УТ-203482  </t>
  </si>
  <si>
    <t xml:space="preserve">4680613460154</t>
  </si>
  <si>
    <t xml:space="preserve">0527015</t>
  </si>
  <si>
    <t xml:space="preserve">Замки мира</t>
  </si>
  <si>
    <t xml:space="preserve">УТ-203483  </t>
  </si>
  <si>
    <t xml:space="preserve">4680613460161</t>
  </si>
  <si>
    <t xml:space="preserve">0527016</t>
  </si>
  <si>
    <t xml:space="preserve">Заповедная Россия</t>
  </si>
  <si>
    <t xml:space="preserve">УТ-203484  </t>
  </si>
  <si>
    <t xml:space="preserve">4680613460178</t>
  </si>
  <si>
    <t xml:space="preserve">0527017</t>
  </si>
  <si>
    <t xml:space="preserve">Золотое кольцо России</t>
  </si>
  <si>
    <t xml:space="preserve">УТ-203485  </t>
  </si>
  <si>
    <t xml:space="preserve">4680613460185</t>
  </si>
  <si>
    <t xml:space="preserve">0527018</t>
  </si>
  <si>
    <t xml:space="preserve">Импрессионисты</t>
  </si>
  <si>
    <t xml:space="preserve">УТ-203486  </t>
  </si>
  <si>
    <t xml:space="preserve">4680613460208</t>
  </si>
  <si>
    <t xml:space="preserve">0527020</t>
  </si>
  <si>
    <t xml:space="preserve">Клод Моне</t>
  </si>
  <si>
    <t xml:space="preserve">УТ-203487  </t>
  </si>
  <si>
    <t xml:space="preserve">4680613460215</t>
  </si>
  <si>
    <t xml:space="preserve">0527021</t>
  </si>
  <si>
    <t xml:space="preserve">Котики в акварели</t>
  </si>
  <si>
    <t xml:space="preserve">УТ-203488  </t>
  </si>
  <si>
    <t xml:space="preserve">4680613460222</t>
  </si>
  <si>
    <t xml:space="preserve">0527022</t>
  </si>
  <si>
    <t xml:space="preserve">УТ-203489  </t>
  </si>
  <si>
    <t xml:space="preserve">4680613460239</t>
  </si>
  <si>
    <t xml:space="preserve">0527023</t>
  </si>
  <si>
    <t xml:space="preserve">Котята и щенки</t>
  </si>
  <si>
    <t xml:space="preserve">УТ-203490  </t>
  </si>
  <si>
    <t xml:space="preserve">4680613460246</t>
  </si>
  <si>
    <t xml:space="preserve">0527024</t>
  </si>
  <si>
    <t xml:space="preserve">Край озёр</t>
  </si>
  <si>
    <t xml:space="preserve">УТ-203491  </t>
  </si>
  <si>
    <t xml:space="preserve">4680613460253</t>
  </si>
  <si>
    <t xml:space="preserve">0527025</t>
  </si>
  <si>
    <t xml:space="preserve">Красивые города</t>
  </si>
  <si>
    <t xml:space="preserve">УТ-203492  </t>
  </si>
  <si>
    <t xml:space="preserve">4680613460260</t>
  </si>
  <si>
    <t xml:space="preserve">0527026</t>
  </si>
  <si>
    <t xml:space="preserve">Красивые парки</t>
  </si>
  <si>
    <t xml:space="preserve">УТ-203493  </t>
  </si>
  <si>
    <t xml:space="preserve">4680613460192</t>
  </si>
  <si>
    <t xml:space="preserve">0527019</t>
  </si>
  <si>
    <t xml:space="preserve">Кулинарное путешествие. Календарь для кухни</t>
  </si>
  <si>
    <t xml:space="preserve">УТ-203494  </t>
  </si>
  <si>
    <t xml:space="preserve">4680613460277</t>
  </si>
  <si>
    <t xml:space="preserve">0527027</t>
  </si>
  <si>
    <t xml:space="preserve">Лазурный берег</t>
  </si>
  <si>
    <t xml:space="preserve">УТ-203495  </t>
  </si>
  <si>
    <t xml:space="preserve">4680613460284</t>
  </si>
  <si>
    <t xml:space="preserve">0527028</t>
  </si>
  <si>
    <t xml:space="preserve">Лошади</t>
  </si>
  <si>
    <t xml:space="preserve">УТ-203496  </t>
  </si>
  <si>
    <t xml:space="preserve">4680613460291</t>
  </si>
  <si>
    <t xml:space="preserve">0527029</t>
  </si>
  <si>
    <t xml:space="preserve">Малыши в природе</t>
  </si>
  <si>
    <t xml:space="preserve">УТ-203497  </t>
  </si>
  <si>
    <t xml:space="preserve">4680613460307</t>
  </si>
  <si>
    <t xml:space="preserve">0527030</t>
  </si>
  <si>
    <t xml:space="preserve">Море и парусники</t>
  </si>
  <si>
    <t xml:space="preserve">УТ-203498  </t>
  </si>
  <si>
    <t xml:space="preserve">4680613460314</t>
  </si>
  <si>
    <t xml:space="preserve">0527031</t>
  </si>
  <si>
    <t xml:space="preserve">Морские зарисовки</t>
  </si>
  <si>
    <t xml:space="preserve">УТ-203499  </t>
  </si>
  <si>
    <t xml:space="preserve">4680613460321</t>
  </si>
  <si>
    <t xml:space="preserve">0527032</t>
  </si>
  <si>
    <t xml:space="preserve">Натюрморт в живописи</t>
  </si>
  <si>
    <t xml:space="preserve">УТ-203500  </t>
  </si>
  <si>
    <t xml:space="preserve">4680613460338</t>
  </si>
  <si>
    <t xml:space="preserve">0527033</t>
  </si>
  <si>
    <t xml:space="preserve">Наша дача. Лунный календарь с рецептами</t>
  </si>
  <si>
    <t xml:space="preserve">УТ-203501  </t>
  </si>
  <si>
    <t xml:space="preserve">4680613460345</t>
  </si>
  <si>
    <t xml:space="preserve">0527034</t>
  </si>
  <si>
    <t xml:space="preserve">Особенности национальной охоты</t>
  </si>
  <si>
    <t xml:space="preserve">УТ-203502  </t>
  </si>
  <si>
    <t xml:space="preserve">4680613460352</t>
  </si>
  <si>
    <t xml:space="preserve">0527035</t>
  </si>
  <si>
    <t xml:space="preserve">Особенности национальной рыбалки</t>
  </si>
  <si>
    <t xml:space="preserve">УТ-203503  </t>
  </si>
  <si>
    <t xml:space="preserve">4680613460369</t>
  </si>
  <si>
    <t xml:space="preserve">0527036</t>
  </si>
  <si>
    <t xml:space="preserve">Очарование природы</t>
  </si>
  <si>
    <t xml:space="preserve">УТ-203504  </t>
  </si>
  <si>
    <t xml:space="preserve">4680613460376</t>
  </si>
  <si>
    <t xml:space="preserve">0527037</t>
  </si>
  <si>
    <t xml:space="preserve">Пейзажи России</t>
  </si>
  <si>
    <t xml:space="preserve">УТ-203505  </t>
  </si>
  <si>
    <t xml:space="preserve">4680613460383</t>
  </si>
  <si>
    <t xml:space="preserve">0527038</t>
  </si>
  <si>
    <t xml:space="preserve">Пионы</t>
  </si>
  <si>
    <t xml:space="preserve">УТ-203506  </t>
  </si>
  <si>
    <t xml:space="preserve">4680613460017</t>
  </si>
  <si>
    <t xml:space="preserve">0527039</t>
  </si>
  <si>
    <t xml:space="preserve">Породы кошек</t>
  </si>
  <si>
    <t xml:space="preserve">УТ-203507  </t>
  </si>
  <si>
    <t xml:space="preserve">4680613460024</t>
  </si>
  <si>
    <t xml:space="preserve">0527040</t>
  </si>
  <si>
    <t xml:space="preserve">Породы собак</t>
  </si>
  <si>
    <t xml:space="preserve">УТ-203508  </t>
  </si>
  <si>
    <t xml:space="preserve">4680613460390</t>
  </si>
  <si>
    <t xml:space="preserve">0527041</t>
  </si>
  <si>
    <t xml:space="preserve">Православные святые целители. С молитвами</t>
  </si>
  <si>
    <t xml:space="preserve">УТ-203509  </t>
  </si>
  <si>
    <t xml:space="preserve">4680613460406</t>
  </si>
  <si>
    <t xml:space="preserve">0527042</t>
  </si>
  <si>
    <t xml:space="preserve">Православный календарь. Что вкушать в праздники и постные дни</t>
  </si>
  <si>
    <t xml:space="preserve">УТ-203510  </t>
  </si>
  <si>
    <t xml:space="preserve">4680613460413</t>
  </si>
  <si>
    <t xml:space="preserve">0527043</t>
  </si>
  <si>
    <t xml:space="preserve">Праздники государственные, православные, профессиональные</t>
  </si>
  <si>
    <t xml:space="preserve">УТ-203511  </t>
  </si>
  <si>
    <t xml:space="preserve">4680613460420</t>
  </si>
  <si>
    <t xml:space="preserve">0527044</t>
  </si>
  <si>
    <t xml:space="preserve">Пресвятая Богородица. Православный календарь с молитвами</t>
  </si>
  <si>
    <t xml:space="preserve">УТ-203512  </t>
  </si>
  <si>
    <t xml:space="preserve">4680613460437</t>
  </si>
  <si>
    <t xml:space="preserve">0527045</t>
  </si>
  <si>
    <t xml:space="preserve">Природа. Акварельное настроение</t>
  </si>
  <si>
    <t xml:space="preserve">УТ-203513  </t>
  </si>
  <si>
    <t xml:space="preserve">4680613460444</t>
  </si>
  <si>
    <t xml:space="preserve">0527046</t>
  </si>
  <si>
    <t xml:space="preserve">Прогулки по Европе</t>
  </si>
  <si>
    <t xml:space="preserve">УТ-203514  </t>
  </si>
  <si>
    <t xml:space="preserve">4680613460451</t>
  </si>
  <si>
    <t xml:space="preserve">0527047</t>
  </si>
  <si>
    <t xml:space="preserve">Ренуар</t>
  </si>
  <si>
    <t xml:space="preserve">УТ-203515  </t>
  </si>
  <si>
    <t xml:space="preserve">4680613460468</t>
  </si>
  <si>
    <t xml:space="preserve">0527048</t>
  </si>
  <si>
    <t xml:space="preserve">Речные пейзажи</t>
  </si>
  <si>
    <t xml:space="preserve">УТ-203516  </t>
  </si>
  <si>
    <t xml:space="preserve">4680613460475</t>
  </si>
  <si>
    <t xml:space="preserve">0527049</t>
  </si>
  <si>
    <t xml:space="preserve">Родной край</t>
  </si>
  <si>
    <t xml:space="preserve">УТ-203517  </t>
  </si>
  <si>
    <t xml:space="preserve">4680613460482</t>
  </si>
  <si>
    <t xml:space="preserve">0527050</t>
  </si>
  <si>
    <t xml:space="preserve">Русская кухня. С рецептами</t>
  </si>
  <si>
    <t xml:space="preserve">УТ-203518  </t>
  </si>
  <si>
    <t xml:space="preserve">4680613460499</t>
  </si>
  <si>
    <t xml:space="preserve">0527051</t>
  </si>
  <si>
    <t xml:space="preserve">Русский пейзаж в живописи</t>
  </si>
  <si>
    <t xml:space="preserve">УТ-203519  </t>
  </si>
  <si>
    <t xml:space="preserve">4680613460505</t>
  </si>
  <si>
    <t xml:space="preserve">0527052</t>
  </si>
  <si>
    <t xml:space="preserve">Садово-огородный лунный календарь</t>
  </si>
  <si>
    <t xml:space="preserve">УТ-203520  </t>
  </si>
  <si>
    <t xml:space="preserve">4680613460512</t>
  </si>
  <si>
    <t xml:space="preserve">0527053</t>
  </si>
  <si>
    <t xml:space="preserve">Санкт-Петербург. Город на Неве</t>
  </si>
  <si>
    <t xml:space="preserve">УТ-203521  </t>
  </si>
  <si>
    <t xml:space="preserve">4680613460529</t>
  </si>
  <si>
    <t xml:space="preserve">0527054</t>
  </si>
  <si>
    <t xml:space="preserve">Святая блаженная Матрона московская. Православный календарь с молитвами</t>
  </si>
  <si>
    <t xml:space="preserve">УТ-203522  </t>
  </si>
  <si>
    <t xml:space="preserve">4680613460543</t>
  </si>
  <si>
    <t xml:space="preserve">0527055</t>
  </si>
  <si>
    <t xml:space="preserve">Святитель Николай Чудотворец. Православный календарь с молитвами</t>
  </si>
  <si>
    <t xml:space="preserve">УТ-203523  </t>
  </si>
  <si>
    <t xml:space="preserve">4680613460550</t>
  </si>
  <si>
    <t xml:space="preserve">0527056</t>
  </si>
  <si>
    <t xml:space="preserve">Святые места России</t>
  </si>
  <si>
    <t xml:space="preserve">УТ-203524  </t>
  </si>
  <si>
    <t xml:space="preserve">4680613460567</t>
  </si>
  <si>
    <t xml:space="preserve">0527057</t>
  </si>
  <si>
    <t xml:space="preserve">Символ года. Вид 1</t>
  </si>
  <si>
    <t xml:space="preserve">УТ-203525  </t>
  </si>
  <si>
    <t xml:space="preserve">4680613460574</t>
  </si>
  <si>
    <t xml:space="preserve">0527058</t>
  </si>
  <si>
    <t xml:space="preserve">Символ года. Вид 2</t>
  </si>
  <si>
    <t xml:space="preserve">УТ-203526  </t>
  </si>
  <si>
    <t xml:space="preserve">4680613460598</t>
  </si>
  <si>
    <t xml:space="preserve">0527060</t>
  </si>
  <si>
    <t xml:space="preserve">Цветы</t>
  </si>
  <si>
    <t xml:space="preserve">УТ-203527  </t>
  </si>
  <si>
    <t xml:space="preserve">4680613460604</t>
  </si>
  <si>
    <t xml:space="preserve">0527061</t>
  </si>
  <si>
    <t xml:space="preserve">Цветы в живописи</t>
  </si>
  <si>
    <t xml:space="preserve">УТ-203528  </t>
  </si>
  <si>
    <t xml:space="preserve">4680613460611</t>
  </si>
  <si>
    <t xml:space="preserve">0527062</t>
  </si>
  <si>
    <t xml:space="preserve">Чай. Кофе. Шоколад</t>
  </si>
  <si>
    <t xml:space="preserve">УТ-203529  </t>
  </si>
  <si>
    <t xml:space="preserve">4680613460628</t>
  </si>
  <si>
    <t xml:space="preserve">0527063</t>
  </si>
  <si>
    <t xml:space="preserve">Чудотворные и исцеляющие иконы. Православный календарь с молитвами</t>
  </si>
  <si>
    <t xml:space="preserve">УТ-203530  </t>
  </si>
  <si>
    <t xml:space="preserve">4680613460635</t>
  </si>
  <si>
    <t xml:space="preserve">0527064</t>
  </si>
  <si>
    <t xml:space="preserve">Шедевры мировой живописи</t>
  </si>
  <si>
    <t xml:space="preserve">УТ-203606  </t>
  </si>
  <si>
    <t xml:space="preserve">4680613461304</t>
  </si>
  <si>
    <t xml:space="preserve">0627001</t>
  </si>
  <si>
    <t xml:space="preserve">Волшебный мир природы</t>
  </si>
  <si>
    <t xml:space="preserve">Дитон</t>
  </si>
  <si>
    <t xml:space="preserve">165х320</t>
  </si>
  <si>
    <t xml:space="preserve">картон мелованный</t>
  </si>
  <si>
    <t xml:space="preserve">Календари настенные перекидные (170*250) на 2027 год (в европакете)</t>
  </si>
  <si>
    <t xml:space="preserve">Календари настольные перекидные на офсетной бумаге (2 краски) в термопленке ПВХ на 2027 год</t>
  </si>
  <si>
    <t xml:space="preserve">УТ-203607  </t>
  </si>
  <si>
    <t xml:space="preserve">4680613461373</t>
  </si>
  <si>
    <t xml:space="preserve">0627008</t>
  </si>
  <si>
    <t xml:space="preserve">УТ-203608  </t>
  </si>
  <si>
    <t xml:space="preserve">4680613461311</t>
  </si>
  <si>
    <t xml:space="preserve">0627002</t>
  </si>
  <si>
    <t xml:space="preserve">Календарь для кухни. С рецептами</t>
  </si>
  <si>
    <t xml:space="preserve">УТ-203609  </t>
  </si>
  <si>
    <t xml:space="preserve">4680613461328</t>
  </si>
  <si>
    <t xml:space="preserve">0627003</t>
  </si>
  <si>
    <t xml:space="preserve">УТ-203610  </t>
  </si>
  <si>
    <t xml:space="preserve">4680613461335</t>
  </si>
  <si>
    <t xml:space="preserve">0627004</t>
  </si>
  <si>
    <t xml:space="preserve">Мир цветов</t>
  </si>
  <si>
    <t xml:space="preserve">УТ-203611  </t>
  </si>
  <si>
    <t xml:space="preserve">4680613461342</t>
  </si>
  <si>
    <t xml:space="preserve">0627005</t>
  </si>
  <si>
    <t xml:space="preserve">Пресвятая Богородица. Православный календарь с постами и праздниками</t>
  </si>
  <si>
    <t xml:space="preserve">УТ-203612  </t>
  </si>
  <si>
    <t xml:space="preserve">4680613461359</t>
  </si>
  <si>
    <t xml:space="preserve">0627006</t>
  </si>
  <si>
    <t xml:space="preserve">УТ-203613  </t>
  </si>
  <si>
    <t xml:space="preserve">4680613461366</t>
  </si>
  <si>
    <t xml:space="preserve">0627007</t>
  </si>
  <si>
    <t xml:space="preserve">Святитель Николай Чудотворец. Православный календарь</t>
  </si>
  <si>
    <t xml:space="preserve">УТ-203614  </t>
  </si>
  <si>
    <t xml:space="preserve">4680613461274</t>
  </si>
  <si>
    <t xml:space="preserve">0627009</t>
  </si>
  <si>
    <t xml:space="preserve">УТ-203615  </t>
  </si>
  <si>
    <t xml:space="preserve">4680613461281</t>
  </si>
  <si>
    <t xml:space="preserve">0627010</t>
  </si>
  <si>
    <t xml:space="preserve">УТ-203617  </t>
  </si>
  <si>
    <t xml:space="preserve">4680613461380</t>
  </si>
  <si>
    <t xml:space="preserve">1027001</t>
  </si>
  <si>
    <t xml:space="preserve">170х250</t>
  </si>
  <si>
    <t xml:space="preserve">0.094</t>
  </si>
  <si>
    <t xml:space="preserve">0.167</t>
  </si>
  <si>
    <t xml:space="preserve">УТ-203618  </t>
  </si>
  <si>
    <t xml:space="preserve">4680613461397</t>
  </si>
  <si>
    <t xml:space="preserve">1027002</t>
  </si>
  <si>
    <t xml:space="preserve">Год Козы. Вид 1</t>
  </si>
  <si>
    <t xml:space="preserve">УТ-203619  </t>
  </si>
  <si>
    <t xml:space="preserve">4680613461403</t>
  </si>
  <si>
    <t xml:space="preserve">1027003</t>
  </si>
  <si>
    <t xml:space="preserve">Год Козы. Вид 2</t>
  </si>
  <si>
    <t xml:space="preserve">УТ-203620  </t>
  </si>
  <si>
    <t xml:space="preserve">4680613461427</t>
  </si>
  <si>
    <t xml:space="preserve">1027005</t>
  </si>
  <si>
    <t xml:space="preserve">Горные пейзажи</t>
  </si>
  <si>
    <t xml:space="preserve">УТ-203621  </t>
  </si>
  <si>
    <t xml:space="preserve">4680613461434</t>
  </si>
  <si>
    <t xml:space="preserve">1027006</t>
  </si>
  <si>
    <t xml:space="preserve">УТ-203622  </t>
  </si>
  <si>
    <t xml:space="preserve">4680613461441</t>
  </si>
  <si>
    <t xml:space="preserve">1027007</t>
  </si>
  <si>
    <t xml:space="preserve">Календарь с праздниками и именинами</t>
  </si>
  <si>
    <t xml:space="preserve">УТ-203623  </t>
  </si>
  <si>
    <t xml:space="preserve">4680613461458</t>
  </si>
  <si>
    <t xml:space="preserve">1027008</t>
  </si>
  <si>
    <t xml:space="preserve">УТ-203624  </t>
  </si>
  <si>
    <t xml:space="preserve">4680613461465</t>
  </si>
  <si>
    <t xml:space="preserve">1027009</t>
  </si>
  <si>
    <t xml:space="preserve">Православные святые целители</t>
  </si>
  <si>
    <t xml:space="preserve">УТ-203625  </t>
  </si>
  <si>
    <t xml:space="preserve">4680613461472</t>
  </si>
  <si>
    <t xml:space="preserve">1027010</t>
  </si>
  <si>
    <t xml:space="preserve">Православный календарь с молитвами</t>
  </si>
  <si>
    <t xml:space="preserve">УТ-203626  </t>
  </si>
  <si>
    <t xml:space="preserve">4680613461489</t>
  </si>
  <si>
    <t xml:space="preserve">1027011</t>
  </si>
  <si>
    <t xml:space="preserve">УТ-203627  </t>
  </si>
  <si>
    <t xml:space="preserve">4680613461496</t>
  </si>
  <si>
    <t xml:space="preserve">1027012</t>
  </si>
  <si>
    <t xml:space="preserve">Пресвятая Богородица. Православный календарь</t>
  </si>
  <si>
    <t xml:space="preserve">УТ-203628  </t>
  </si>
  <si>
    <t xml:space="preserve">4680613461502</t>
  </si>
  <si>
    <t xml:space="preserve">1027013</t>
  </si>
  <si>
    <t xml:space="preserve">Природа</t>
  </si>
  <si>
    <t xml:space="preserve">УТ-203629  </t>
  </si>
  <si>
    <t xml:space="preserve">4680613461519</t>
  </si>
  <si>
    <t xml:space="preserve">1027014</t>
  </si>
  <si>
    <t xml:space="preserve">УТ-203630  </t>
  </si>
  <si>
    <t xml:space="preserve">4680613461410</t>
  </si>
  <si>
    <t xml:space="preserve">1027004</t>
  </si>
  <si>
    <t xml:space="preserve">Символ года</t>
  </si>
  <si>
    <t xml:space="preserve">УТ-203592  </t>
  </si>
  <si>
    <t xml:space="preserve">4680613461137</t>
  </si>
  <si>
    <t xml:space="preserve">0427001</t>
  </si>
  <si>
    <t xml:space="preserve">2.818</t>
  </si>
  <si>
    <t xml:space="preserve">285х570</t>
  </si>
  <si>
    <t xml:space="preserve">Календари 12-листовые (285*285) настенные перекидные на скрепке на 2027 год (в европакете)</t>
  </si>
  <si>
    <t xml:space="preserve">0.113</t>
  </si>
  <si>
    <t xml:space="preserve">УТ-203593  </t>
  </si>
  <si>
    <t xml:space="preserve">4680613461144</t>
  </si>
  <si>
    <t xml:space="preserve">0427002</t>
  </si>
  <si>
    <t xml:space="preserve">УТ-203594  </t>
  </si>
  <si>
    <t xml:space="preserve">4680613461151</t>
  </si>
  <si>
    <t xml:space="preserve">0427003</t>
  </si>
  <si>
    <t xml:space="preserve">Для кухни. Календарь с рецептами</t>
  </si>
  <si>
    <t xml:space="preserve">УТ-203595  </t>
  </si>
  <si>
    <t xml:space="preserve">4680613461168</t>
  </si>
  <si>
    <t xml:space="preserve">0427004</t>
  </si>
  <si>
    <t xml:space="preserve">УТ-203596  </t>
  </si>
  <si>
    <t xml:space="preserve">4680613461175</t>
  </si>
  <si>
    <t xml:space="preserve">0427005</t>
  </si>
  <si>
    <t xml:space="preserve">Краски природы</t>
  </si>
  <si>
    <t xml:space="preserve">УТ-203597  </t>
  </si>
  <si>
    <t xml:space="preserve">4680613461182</t>
  </si>
  <si>
    <t xml:space="preserve">0427006</t>
  </si>
  <si>
    <t xml:space="preserve">Православный календарь. С праздниками и постными днями</t>
  </si>
  <si>
    <t xml:space="preserve">УТ-203598  </t>
  </si>
  <si>
    <t xml:space="preserve">4680613461199</t>
  </si>
  <si>
    <t xml:space="preserve">0427007</t>
  </si>
  <si>
    <t xml:space="preserve">УТ-203600  </t>
  </si>
  <si>
    <t xml:space="preserve">4680613461205</t>
  </si>
  <si>
    <t xml:space="preserve">0427008</t>
  </si>
  <si>
    <t xml:space="preserve">Сад и огород. Лунный календарь</t>
  </si>
  <si>
    <t xml:space="preserve">УТ-203599  </t>
  </si>
  <si>
    <t xml:space="preserve">4680613461212</t>
  </si>
  <si>
    <t xml:space="preserve">0427009</t>
  </si>
  <si>
    <t xml:space="preserve">Святая блаженная Матрона Московская. Православный календарь</t>
  </si>
  <si>
    <t xml:space="preserve">УТ-203575  </t>
  </si>
  <si>
    <t xml:space="preserve">4680613461267</t>
  </si>
  <si>
    <t xml:space="preserve">0227005</t>
  </si>
  <si>
    <t xml:space="preserve">Великие святые. Православный календарь</t>
  </si>
  <si>
    <t xml:space="preserve">285х285</t>
  </si>
  <si>
    <t xml:space="preserve">Глянцевая меловка</t>
  </si>
  <si>
    <t xml:space="preserve">0.229</t>
  </si>
  <si>
    <t xml:space="preserve">9785908004923</t>
  </si>
  <si>
    <t xml:space="preserve">УТ-203576  </t>
  </si>
  <si>
    <t xml:space="preserve">4680613461229</t>
  </si>
  <si>
    <t xml:space="preserve">0227001</t>
  </si>
  <si>
    <t xml:space="preserve">УТ-203577  </t>
  </si>
  <si>
    <t xml:space="preserve">4680613461236</t>
  </si>
  <si>
    <t xml:space="preserve">0227002</t>
  </si>
  <si>
    <t xml:space="preserve">УТ-203578  </t>
  </si>
  <si>
    <t xml:space="preserve">4680613461243</t>
  </si>
  <si>
    <t xml:space="preserve">0227003</t>
  </si>
  <si>
    <t xml:space="preserve">УТ-203579  </t>
  </si>
  <si>
    <t xml:space="preserve">4680613461250</t>
  </si>
  <si>
    <t xml:space="preserve">0227004</t>
  </si>
  <si>
    <t xml:space="preserve">УТ-203580  </t>
  </si>
  <si>
    <t xml:space="preserve">4680613461298</t>
  </si>
  <si>
    <t xml:space="preserve">0227006</t>
  </si>
  <si>
    <t xml:space="preserve">Чудотворные и исцеляющие иконы. Православный календарь</t>
  </si>
  <si>
    <t xml:space="preserve">УТ-203582  </t>
  </si>
  <si>
    <t xml:space="preserve">4680613460659</t>
  </si>
  <si>
    <t xml:space="preserve">1227002</t>
  </si>
  <si>
    <t xml:space="preserve">Государственная символика</t>
  </si>
  <si>
    <t xml:space="preserve">25</t>
  </si>
  <si>
    <t xml:space="preserve">5.728</t>
  </si>
  <si>
    <t xml:space="preserve">340х40</t>
  </si>
  <si>
    <t xml:space="preserve">Картон мелованный с отделкой фольгой и УФ-лаком</t>
  </si>
  <si>
    <t xml:space="preserve">Календари квартальные с тиснением золотом (310*680) на 3-х спиралях на 2027 год (в европакете)</t>
  </si>
  <si>
    <t xml:space="preserve">Календари настольные перекидные на газетной бумаге (2 краски) в термопленке ПВХ на 2027 год</t>
  </si>
  <si>
    <t xml:space="preserve">УТ-203583  </t>
  </si>
  <si>
    <t xml:space="preserve">4680613460666</t>
  </si>
  <si>
    <t xml:space="preserve">1227003</t>
  </si>
  <si>
    <t xml:space="preserve">Кофе</t>
  </si>
  <si>
    <t xml:space="preserve">УТ-203584  </t>
  </si>
  <si>
    <t xml:space="preserve">4680613460673</t>
  </si>
  <si>
    <t xml:space="preserve">1227004</t>
  </si>
  <si>
    <t xml:space="preserve">Парусник</t>
  </si>
  <si>
    <t xml:space="preserve">УТ-203585  </t>
  </si>
  <si>
    <t xml:space="preserve">4680613460642</t>
  </si>
  <si>
    <t xml:space="preserve">1227001</t>
  </si>
  <si>
    <t xml:space="preserve">УТ-203586  </t>
  </si>
  <si>
    <t xml:space="preserve">4680613460680</t>
  </si>
  <si>
    <t xml:space="preserve">1227005</t>
  </si>
  <si>
    <t xml:space="preserve">Старая Москва</t>
  </si>
  <si>
    <t xml:space="preserve">УТ-203587  </t>
  </si>
  <si>
    <t xml:space="preserve">4680613460697</t>
  </si>
  <si>
    <t xml:space="preserve">1227006</t>
  </si>
  <si>
    <t xml:space="preserve">Старый Петербург</t>
  </si>
  <si>
    <t xml:space="preserve">УТ-203588  </t>
  </si>
  <si>
    <t xml:space="preserve">4680613460703</t>
  </si>
  <si>
    <t xml:space="preserve">1227007</t>
  </si>
  <si>
    <t xml:space="preserve">УТ-203409  </t>
  </si>
  <si>
    <t xml:space="preserve">4680613461014</t>
  </si>
  <si>
    <t xml:space="preserve">4127003</t>
  </si>
  <si>
    <t xml:space="preserve">«Владимирская икона Божией матери»</t>
  </si>
  <si>
    <t xml:space="preserve">310х680</t>
  </si>
  <si>
    <t xml:space="preserve">мелованный картон с УФ-лаком и золотым тиснением</t>
  </si>
  <si>
    <t xml:space="preserve">0.176</t>
  </si>
  <si>
    <t xml:space="preserve">Календари настольные перекидные на газетной бумаге (1 краска) в термопленке ПВХ на 2027 год</t>
  </si>
  <si>
    <t xml:space="preserve">УТ-203408  </t>
  </si>
  <si>
    <t xml:space="preserve">4680613461021</t>
  </si>
  <si>
    <t xml:space="preserve">4127002</t>
  </si>
  <si>
    <t xml:space="preserve">«Господь Вседержитель. Божия матерь. Святитель Николай чудотворец»</t>
  </si>
  <si>
    <t xml:space="preserve">УТ-203407  </t>
  </si>
  <si>
    <t xml:space="preserve">4680613461038</t>
  </si>
  <si>
    <t xml:space="preserve">4127001</t>
  </si>
  <si>
    <t xml:space="preserve">«Казанская икона Божией матери»</t>
  </si>
  <si>
    <t xml:space="preserve">УТ-203410  </t>
  </si>
  <si>
    <t xml:space="preserve">4680613461007</t>
  </si>
  <si>
    <t xml:space="preserve">4127004</t>
  </si>
  <si>
    <t xml:space="preserve">«Святитель Николай чудотворец»</t>
  </si>
  <si>
    <t xml:space="preserve">УТ-203435  </t>
  </si>
  <si>
    <t xml:space="preserve">4680613460796</t>
  </si>
  <si>
    <t xml:space="preserve">4527001</t>
  </si>
  <si>
    <t xml:space="preserve">Аромат кофе</t>
  </si>
  <si>
    <t xml:space="preserve">4.388</t>
  </si>
  <si>
    <t xml:space="preserve">Картон мелованный с УФ-лаком</t>
  </si>
  <si>
    <t xml:space="preserve">0.072</t>
  </si>
  <si>
    <t xml:space="preserve">9785908004763</t>
  </si>
  <si>
    <t xml:space="preserve">УТ-203436  </t>
  </si>
  <si>
    <t xml:space="preserve">4680613460802</t>
  </si>
  <si>
    <t xml:space="preserve">4527002</t>
  </si>
  <si>
    <t xml:space="preserve">Берёзовая роща</t>
  </si>
  <si>
    <t xml:space="preserve">УТ-203437  </t>
  </si>
  <si>
    <t xml:space="preserve">4680613460888</t>
  </si>
  <si>
    <t xml:space="preserve">4527010</t>
  </si>
  <si>
    <t xml:space="preserve">Год Козы. Вид1</t>
  </si>
  <si>
    <t xml:space="preserve">УТ-203438  </t>
  </si>
  <si>
    <t xml:space="preserve">4680613460895</t>
  </si>
  <si>
    <t xml:space="preserve">4527011</t>
  </si>
  <si>
    <t xml:space="preserve">Год Козы. Вид2</t>
  </si>
  <si>
    <t xml:space="preserve">УТ-203439  </t>
  </si>
  <si>
    <t xml:space="preserve">4680613460901</t>
  </si>
  <si>
    <t xml:space="preserve">4527012</t>
  </si>
  <si>
    <t xml:space="preserve">Год Козы. Вид3</t>
  </si>
  <si>
    <t xml:space="preserve">УТ-203440  </t>
  </si>
  <si>
    <t xml:space="preserve">4680613460918</t>
  </si>
  <si>
    <t xml:space="preserve">4527013</t>
  </si>
  <si>
    <t xml:space="preserve">Год Козы. Вид4</t>
  </si>
  <si>
    <t xml:space="preserve">УТ-203441  </t>
  </si>
  <si>
    <t xml:space="preserve">4680613460925</t>
  </si>
  <si>
    <t xml:space="preserve">4527014</t>
  </si>
  <si>
    <t xml:space="preserve">Год Козы. Вид5</t>
  </si>
  <si>
    <t xml:space="preserve">УТ-203442  </t>
  </si>
  <si>
    <t xml:space="preserve">4680613460819</t>
  </si>
  <si>
    <t xml:space="preserve">4527003</t>
  </si>
  <si>
    <t xml:space="preserve">УТ-203387  </t>
  </si>
  <si>
    <t xml:space="preserve">4610150101487</t>
  </si>
  <si>
    <t xml:space="preserve">КБ01-27</t>
  </si>
  <si>
    <t xml:space="preserve">Госсимволика</t>
  </si>
  <si>
    <t xml:space="preserve">ООО "Теремок"</t>
  </si>
  <si>
    <t xml:space="preserve">УТ-203443  </t>
  </si>
  <si>
    <t xml:space="preserve">4680613460826</t>
  </si>
  <si>
    <t xml:space="preserve">4527004</t>
  </si>
  <si>
    <t xml:space="preserve">Исаакиевский собор</t>
  </si>
  <si>
    <t xml:space="preserve">УТ-203444  </t>
  </si>
  <si>
    <t xml:space="preserve">4680613460833</t>
  </si>
  <si>
    <t xml:space="preserve">4527005</t>
  </si>
  <si>
    <t xml:space="preserve">Корзина с цветами</t>
  </si>
  <si>
    <t xml:space="preserve">УТ-203445  </t>
  </si>
  <si>
    <t xml:space="preserve">4680613460840</t>
  </si>
  <si>
    <t xml:space="preserve">4527006</t>
  </si>
  <si>
    <t xml:space="preserve">УТ-203388  </t>
  </si>
  <si>
    <t xml:space="preserve">4610150101494</t>
  </si>
  <si>
    <t xml:space="preserve">КБ02-27</t>
  </si>
  <si>
    <t xml:space="preserve">УТ-203446  </t>
  </si>
  <si>
    <t xml:space="preserve">4680613460857</t>
  </si>
  <si>
    <t xml:space="preserve">4527007</t>
  </si>
  <si>
    <t xml:space="preserve">Натюрморт с фруктами</t>
  </si>
  <si>
    <t xml:space="preserve">УТ-203389  </t>
  </si>
  <si>
    <t xml:space="preserve">4610150101500</t>
  </si>
  <si>
    <t xml:space="preserve">КБ03-27</t>
  </si>
  <si>
    <t xml:space="preserve">Озеро в горах</t>
  </si>
  <si>
    <t xml:space="preserve">УТ-203447  </t>
  </si>
  <si>
    <t xml:space="preserve">4680613460864</t>
  </si>
  <si>
    <t xml:space="preserve">4527008</t>
  </si>
  <si>
    <t xml:space="preserve">Осенний пейзаж</t>
  </si>
  <si>
    <t xml:space="preserve">УТ-203448  </t>
  </si>
  <si>
    <t xml:space="preserve">4680613460970</t>
  </si>
  <si>
    <t xml:space="preserve">4527019</t>
  </si>
  <si>
    <t xml:space="preserve">Пейзаж в живописи</t>
  </si>
  <si>
    <t xml:space="preserve">УТ-203390  </t>
  </si>
  <si>
    <t xml:space="preserve">4610150101517</t>
  </si>
  <si>
    <t xml:space="preserve">КБ04-27</t>
  </si>
  <si>
    <t xml:space="preserve">Подсолнухи</t>
  </si>
  <si>
    <t xml:space="preserve">УТ-203391  </t>
  </si>
  <si>
    <t xml:space="preserve">4610150101524</t>
  </si>
  <si>
    <t xml:space="preserve">КБ05-27</t>
  </si>
  <si>
    <t xml:space="preserve">Приморской пейзаж</t>
  </si>
  <si>
    <t xml:space="preserve">УТ-203449  </t>
  </si>
  <si>
    <t xml:space="preserve">4680613460871</t>
  </si>
  <si>
    <t xml:space="preserve">4527009</t>
  </si>
  <si>
    <t xml:space="preserve">УТ-203392  </t>
  </si>
  <si>
    <t xml:space="preserve">4610150101531</t>
  </si>
  <si>
    <t xml:space="preserve">КБ06-27</t>
  </si>
  <si>
    <t xml:space="preserve">Ромашки</t>
  </si>
  <si>
    <t xml:space="preserve">УТ-203431  </t>
  </si>
  <si>
    <t xml:space="preserve">4610150101562</t>
  </si>
  <si>
    <t xml:space="preserve">КБ09-27</t>
  </si>
  <si>
    <t xml:space="preserve">УТ-203450  </t>
  </si>
  <si>
    <t xml:space="preserve">4680613460932</t>
  </si>
  <si>
    <t xml:space="preserve">4527015</t>
  </si>
  <si>
    <t xml:space="preserve">Символ года. Вид2</t>
  </si>
  <si>
    <t xml:space="preserve">УТ-203451  </t>
  </si>
  <si>
    <t xml:space="preserve">4680613460949</t>
  </si>
  <si>
    <t xml:space="preserve">4527016</t>
  </si>
  <si>
    <t xml:space="preserve">Символ года. Вид3</t>
  </si>
  <si>
    <t xml:space="preserve">УТ-203452  </t>
  </si>
  <si>
    <t xml:space="preserve">4680613460956</t>
  </si>
  <si>
    <t xml:space="preserve">4527017</t>
  </si>
  <si>
    <t xml:space="preserve">Символ года. Вид4</t>
  </si>
  <si>
    <t xml:space="preserve">УТ-203453  </t>
  </si>
  <si>
    <t xml:space="preserve">4680613460963</t>
  </si>
  <si>
    <t xml:space="preserve">4527018</t>
  </si>
  <si>
    <t xml:space="preserve">Символ года. Вид5</t>
  </si>
  <si>
    <t xml:space="preserve">УТ-203393  </t>
  </si>
  <si>
    <t xml:space="preserve">4610150101548</t>
  </si>
  <si>
    <t xml:space="preserve">КБ07-27</t>
  </si>
  <si>
    <t xml:space="preserve">Солнечный водопад</t>
  </si>
  <si>
    <t xml:space="preserve">УТ-203394  </t>
  </si>
  <si>
    <t xml:space="preserve">4610150101555</t>
  </si>
  <si>
    <t xml:space="preserve">КБ08-27</t>
  </si>
  <si>
    <t xml:space="preserve">Тихая бухта</t>
  </si>
  <si>
    <t xml:space="preserve">УТ-203454  </t>
  </si>
  <si>
    <t xml:space="preserve">4680613460987</t>
  </si>
  <si>
    <t xml:space="preserve">4527020</t>
  </si>
  <si>
    <t xml:space="preserve">Три щенка</t>
  </si>
  <si>
    <t xml:space="preserve">УТ-203433  </t>
  </si>
  <si>
    <t xml:space="preserve">4610150101579</t>
  </si>
  <si>
    <t xml:space="preserve">КБ10-27</t>
  </si>
  <si>
    <t xml:space="preserve">Цветочная фантазия</t>
  </si>
  <si>
    <t xml:space="preserve">УТ-203642  </t>
  </si>
  <si>
    <t xml:space="preserve">4610150101586</t>
  </si>
  <si>
    <t xml:space="preserve">КМ01-27</t>
  </si>
  <si>
    <t xml:space="preserve">Анютины глазки</t>
  </si>
  <si>
    <t xml:space="preserve">2.158</t>
  </si>
  <si>
    <t xml:space="preserve">195х465</t>
  </si>
  <si>
    <t xml:space="preserve">0.025</t>
  </si>
  <si>
    <t xml:space="preserve">Календари на магните отрывные (96*135) на 2027 год (в европакете)</t>
  </si>
  <si>
    <t xml:space="preserve">УТ-203643  </t>
  </si>
  <si>
    <t xml:space="preserve">4610150101593</t>
  </si>
  <si>
    <t xml:space="preserve">КМ02-27</t>
  </si>
  <si>
    <t xml:space="preserve">2 158.000</t>
  </si>
  <si>
    <t xml:space="preserve">УТ-203644  </t>
  </si>
  <si>
    <t xml:space="preserve">4610150101609</t>
  </si>
  <si>
    <t xml:space="preserve">КМ03-27</t>
  </si>
  <si>
    <t xml:space="preserve">УТ-203645  </t>
  </si>
  <si>
    <t xml:space="preserve">4610150101623</t>
  </si>
  <si>
    <t xml:space="preserve">КМ04-27</t>
  </si>
  <si>
    <t xml:space="preserve">Год Козы. Вид 3</t>
  </si>
  <si>
    <t xml:space="preserve">УТ-203646  </t>
  </si>
  <si>
    <t xml:space="preserve">4610150101630</t>
  </si>
  <si>
    <t xml:space="preserve">КМ05-27</t>
  </si>
  <si>
    <t xml:space="preserve">Голубая бухта</t>
  </si>
  <si>
    <t xml:space="preserve">УТ-203647  </t>
  </si>
  <si>
    <t xml:space="preserve">4610150101647</t>
  </si>
  <si>
    <t xml:space="preserve">КМ06-27</t>
  </si>
  <si>
    <t xml:space="preserve">УТ-203648  </t>
  </si>
  <si>
    <t xml:space="preserve">4610150101654</t>
  </si>
  <si>
    <t xml:space="preserve">КМ07-27</t>
  </si>
  <si>
    <t xml:space="preserve">Краски осени</t>
  </si>
  <si>
    <t xml:space="preserve">УТ-203649  </t>
  </si>
  <si>
    <t xml:space="preserve">4610150101661</t>
  </si>
  <si>
    <t xml:space="preserve">КМ08-27</t>
  </si>
  <si>
    <t xml:space="preserve">Летний пейзаж с рекой</t>
  </si>
  <si>
    <t xml:space="preserve">УТ-203650  </t>
  </si>
  <si>
    <t xml:space="preserve">4610150101678</t>
  </si>
  <si>
    <t xml:space="preserve">КМ09-27</t>
  </si>
  <si>
    <t xml:space="preserve">Лето в горах</t>
  </si>
  <si>
    <t xml:space="preserve">УТ-203651  </t>
  </si>
  <si>
    <t xml:space="preserve">4610150101685</t>
  </si>
  <si>
    <t xml:space="preserve">КМ10-27</t>
  </si>
  <si>
    <t xml:space="preserve">Милый котёнок</t>
  </si>
  <si>
    <t xml:space="preserve">УТ-203652  </t>
  </si>
  <si>
    <t xml:space="preserve">4610150101692</t>
  </si>
  <si>
    <t xml:space="preserve">КМ11-27</t>
  </si>
  <si>
    <t xml:space="preserve">Морской пейзаж в живописи</t>
  </si>
  <si>
    <t xml:space="preserve">УТ-203653  </t>
  </si>
  <si>
    <t xml:space="preserve">4610150101708</t>
  </si>
  <si>
    <t xml:space="preserve">КМ12-27</t>
  </si>
  <si>
    <t xml:space="preserve">Родные просторы</t>
  </si>
  <si>
    <t xml:space="preserve">УТ-203654  </t>
  </si>
  <si>
    <t xml:space="preserve">4610150101715</t>
  </si>
  <si>
    <t xml:space="preserve">КМ13-27</t>
  </si>
  <si>
    <t xml:space="preserve">Ромашки в поле</t>
  </si>
  <si>
    <t xml:space="preserve">УТ-203655  </t>
  </si>
  <si>
    <t xml:space="preserve">4610150101739</t>
  </si>
  <si>
    <t xml:space="preserve">КМ14-27</t>
  </si>
  <si>
    <t xml:space="preserve">Спелая вишня</t>
  </si>
  <si>
    <t xml:space="preserve">УТ-203656  </t>
  </si>
  <si>
    <t xml:space="preserve">4610150101746</t>
  </si>
  <si>
    <t xml:space="preserve">КМ15-27</t>
  </si>
  <si>
    <t xml:space="preserve">Ягодная фантазия</t>
  </si>
  <si>
    <t xml:space="preserve">УТ-203531  </t>
  </si>
  <si>
    <t xml:space="preserve">4680613460536</t>
  </si>
  <si>
    <t xml:space="preserve">1127001</t>
  </si>
  <si>
    <t xml:space="preserve">1.266</t>
  </si>
  <si>
    <t xml:space="preserve">ООО "ДИТОН"</t>
  </si>
  <si>
    <t xml:space="preserve">96х135 мм</t>
  </si>
  <si>
    <t xml:space="preserve">Мелованная бумага глянцевая</t>
  </si>
  <si>
    <t xml:space="preserve">Календарь на магните отрывной с вырубкой (140*148) на 2027 год (в европакете)</t>
  </si>
  <si>
    <t xml:space="preserve">71.933</t>
  </si>
  <si>
    <t xml:space="preserve">УТ-203532  </t>
  </si>
  <si>
    <t xml:space="preserve">4680613460710</t>
  </si>
  <si>
    <t xml:space="preserve">1127002</t>
  </si>
  <si>
    <t xml:space="preserve">Для кухни</t>
  </si>
  <si>
    <t xml:space="preserve">УТ-203533  </t>
  </si>
  <si>
    <t xml:space="preserve">4680613460727</t>
  </si>
  <si>
    <t xml:space="preserve">1127003</t>
  </si>
  <si>
    <t xml:space="preserve">УТ-203534  </t>
  </si>
  <si>
    <t xml:space="preserve">4680613460734</t>
  </si>
  <si>
    <t xml:space="preserve">1127004</t>
  </si>
  <si>
    <t xml:space="preserve">Православный календарь.Что вкушать в праздники и постные дни</t>
  </si>
  <si>
    <t xml:space="preserve">УТ-203535  </t>
  </si>
  <si>
    <t xml:space="preserve">4680613460741</t>
  </si>
  <si>
    <t xml:space="preserve">1127005</t>
  </si>
  <si>
    <t xml:space="preserve">УТ-203536  </t>
  </si>
  <si>
    <t xml:space="preserve">4680613460758</t>
  </si>
  <si>
    <t xml:space="preserve">1127006</t>
  </si>
  <si>
    <t xml:space="preserve">УТ-203537  </t>
  </si>
  <si>
    <t xml:space="preserve">4680613460765</t>
  </si>
  <si>
    <t xml:space="preserve">1127007</t>
  </si>
  <si>
    <t xml:space="preserve">Святая блаженная Матрона Московская</t>
  </si>
  <si>
    <t xml:space="preserve">УТ-203538  </t>
  </si>
  <si>
    <t xml:space="preserve">4680613460772</t>
  </si>
  <si>
    <t xml:space="preserve">1127008</t>
  </si>
  <si>
    <t xml:space="preserve">УТ-203539  </t>
  </si>
  <si>
    <t xml:space="preserve">4680613460789</t>
  </si>
  <si>
    <t xml:space="preserve">1127009</t>
  </si>
  <si>
    <t xml:space="preserve">УТ-203568  </t>
  </si>
  <si>
    <t xml:space="preserve">4680613461076</t>
  </si>
  <si>
    <t xml:space="preserve">3627004</t>
  </si>
  <si>
    <t xml:space="preserve">140х148</t>
  </si>
  <si>
    <t xml:space="preserve">Мелованная глянцевая бумага</t>
  </si>
  <si>
    <t xml:space="preserve">Календарь на магните вырубной (110*147) на 2027 год (в европакете)</t>
  </si>
  <si>
    <t xml:space="preserve">Календари квартальные (195*465) на 3-х спиралях на 2027 год (в европакете)</t>
  </si>
  <si>
    <t xml:space="preserve">УТ-203569  </t>
  </si>
  <si>
    <t xml:space="preserve">4680613461083</t>
  </si>
  <si>
    <t xml:space="preserve">3627005</t>
  </si>
  <si>
    <t xml:space="preserve">УТ-203570  </t>
  </si>
  <si>
    <t xml:space="preserve">4680613461045</t>
  </si>
  <si>
    <t xml:space="preserve">3627001</t>
  </si>
  <si>
    <t xml:space="preserve">УТ-203571  </t>
  </si>
  <si>
    <t xml:space="preserve">4680613461052</t>
  </si>
  <si>
    <t xml:space="preserve">3627002</t>
  </si>
  <si>
    <t xml:space="preserve">Православный календарь</t>
  </si>
  <si>
    <t xml:space="preserve">УТ-203572  </t>
  </si>
  <si>
    <t xml:space="preserve">4680613461069</t>
  </si>
  <si>
    <t xml:space="preserve">3627003</t>
  </si>
  <si>
    <t xml:space="preserve">Сад и огород</t>
  </si>
  <si>
    <t xml:space="preserve">УТ-203573  </t>
  </si>
  <si>
    <t xml:space="preserve">4680613461090</t>
  </si>
  <si>
    <t xml:space="preserve">3627006</t>
  </si>
  <si>
    <t xml:space="preserve">УТ-203632  </t>
  </si>
  <si>
    <t xml:space="preserve">4680613461793</t>
  </si>
  <si>
    <t xml:space="preserve">3527001</t>
  </si>
  <si>
    <t xml:space="preserve">Год козы. Вид 1</t>
  </si>
  <si>
    <t xml:space="preserve">112*158</t>
  </si>
  <si>
    <t xml:space="preserve">Календарь настольный перекидной "Домик-планер" (200х140) на 2027 год</t>
  </si>
  <si>
    <t xml:space="preserve">Календари квартальные (310*680) на 3-х спиралях на 2027 год (в европакете)</t>
  </si>
  <si>
    <t xml:space="preserve">УТ-203633  </t>
  </si>
  <si>
    <t xml:space="preserve">4680613461809</t>
  </si>
  <si>
    <t xml:space="preserve">3527002</t>
  </si>
  <si>
    <t xml:space="preserve">Год козы. Вид 2</t>
  </si>
  <si>
    <t xml:space="preserve">УТ-203634  </t>
  </si>
  <si>
    <t xml:space="preserve">4680613461816</t>
  </si>
  <si>
    <t xml:space="preserve">3527003</t>
  </si>
  <si>
    <t xml:space="preserve">Год козы. Вид 3</t>
  </si>
  <si>
    <t xml:space="preserve">УТ-203635  </t>
  </si>
  <si>
    <t xml:space="preserve">4680613461823</t>
  </si>
  <si>
    <t xml:space="preserve">3527004</t>
  </si>
  <si>
    <t xml:space="preserve">Год козы. Вид 4</t>
  </si>
  <si>
    <t xml:space="preserve">УТ-203637  </t>
  </si>
  <si>
    <t xml:space="preserve">4680613461755</t>
  </si>
  <si>
    <t xml:space="preserve">0327001</t>
  </si>
  <si>
    <t xml:space="preserve">Кварц</t>
  </si>
  <si>
    <t xml:space="preserve">200х140</t>
  </si>
  <si>
    <t xml:space="preserve">Календари перекидные настольные "Домики" бол. (200*140) на 2027 год</t>
  </si>
  <si>
    <t xml:space="preserve">Календари квартальные ПРЕМИУМ ТРИО (340*840) на единой подложке на 2027 год (в европакете)</t>
  </si>
  <si>
    <t xml:space="preserve">УТ-203638  </t>
  </si>
  <si>
    <t xml:space="preserve">4680613461762</t>
  </si>
  <si>
    <t xml:space="preserve">0327002</t>
  </si>
  <si>
    <t xml:space="preserve">Мрамор</t>
  </si>
  <si>
    <t xml:space="preserve">УТ-203639  </t>
  </si>
  <si>
    <t xml:space="preserve">4680613461779</t>
  </si>
  <si>
    <t xml:space="preserve">0327003</t>
  </si>
  <si>
    <t xml:space="preserve">Оникс</t>
  </si>
  <si>
    <t xml:space="preserve">УТ-203640  </t>
  </si>
  <si>
    <t xml:space="preserve">4680613461786</t>
  </si>
  <si>
    <t xml:space="preserve">0327004</t>
  </si>
  <si>
    <t xml:space="preserve">Топаз</t>
  </si>
  <si>
    <t xml:space="preserve">УТ-203658  </t>
  </si>
  <si>
    <t xml:space="preserve">4680613461526</t>
  </si>
  <si>
    <t xml:space="preserve">0927001</t>
  </si>
  <si>
    <t xml:space="preserve">12 месяцев</t>
  </si>
  <si>
    <t xml:space="preserve">Календари перекидные настольные "Домики" мал. (100*140) на 2027 год</t>
  </si>
  <si>
    <t xml:space="preserve">Календари 6-листовые (285*285) настенные перекидные на скрепке на 2027 год (в европакете)</t>
  </si>
  <si>
    <t xml:space="preserve">УТ-203659  </t>
  </si>
  <si>
    <t xml:space="preserve">4680613461533</t>
  </si>
  <si>
    <t xml:space="preserve">0927002</t>
  </si>
  <si>
    <t xml:space="preserve">УТ-203660  </t>
  </si>
  <si>
    <t xml:space="preserve">4680613461540</t>
  </si>
  <si>
    <t xml:space="preserve">0927003</t>
  </si>
  <si>
    <t xml:space="preserve">УТ-203661  </t>
  </si>
  <si>
    <t xml:space="preserve">4680613461564</t>
  </si>
  <si>
    <t xml:space="preserve">0927005</t>
  </si>
  <si>
    <t xml:space="preserve">Государственная символика. С государственными праздниками и знаменательными датами</t>
  </si>
  <si>
    <t xml:space="preserve">УТ-203662  </t>
  </si>
  <si>
    <t xml:space="preserve">4680613461571</t>
  </si>
  <si>
    <t xml:space="preserve">0927006</t>
  </si>
  <si>
    <t xml:space="preserve">УТ-203663  </t>
  </si>
  <si>
    <t xml:space="preserve">4680613461588</t>
  </si>
  <si>
    <t xml:space="preserve">0927007</t>
  </si>
  <si>
    <t xml:space="preserve">УТ-203664  </t>
  </si>
  <si>
    <t xml:space="preserve">4680613461595</t>
  </si>
  <si>
    <t xml:space="preserve">0927008</t>
  </si>
  <si>
    <t xml:space="preserve">УТ-203665  </t>
  </si>
  <si>
    <t xml:space="preserve">4680613461601</t>
  </si>
  <si>
    <t xml:space="preserve">0927009</t>
  </si>
  <si>
    <t xml:space="preserve">УТ-203666  </t>
  </si>
  <si>
    <t xml:space="preserve">4680613461618</t>
  </si>
  <si>
    <t xml:space="preserve">0927010</t>
  </si>
  <si>
    <t xml:space="preserve">Почитаемые иконы. Православный календарь</t>
  </si>
  <si>
    <t xml:space="preserve">УТ-203667  </t>
  </si>
  <si>
    <t xml:space="preserve">4680613461625</t>
  </si>
  <si>
    <t xml:space="preserve">0927011</t>
  </si>
  <si>
    <t xml:space="preserve">УТ-203668  </t>
  </si>
  <si>
    <t xml:space="preserve">4680613461632</t>
  </si>
  <si>
    <t xml:space="preserve">0927012</t>
  </si>
  <si>
    <t xml:space="preserve">УТ-203669  </t>
  </si>
  <si>
    <t xml:space="preserve">4680613461557</t>
  </si>
  <si>
    <t xml:space="preserve">0927004</t>
  </si>
  <si>
    <t xml:space="preserve">УТ-203670  </t>
  </si>
  <si>
    <t xml:space="preserve">4680613461649</t>
  </si>
  <si>
    <t xml:space="preserve">0927013</t>
  </si>
  <si>
    <t xml:space="preserve">УТ-203672  </t>
  </si>
  <si>
    <t xml:space="preserve">4680613461656</t>
  </si>
  <si>
    <t xml:space="preserve">0827001</t>
  </si>
  <si>
    <t xml:space="preserve">120</t>
  </si>
  <si>
    <t xml:space="preserve">100х140</t>
  </si>
  <si>
    <t xml:space="preserve">Мелованная бумага</t>
  </si>
  <si>
    <t xml:space="preserve">0.111</t>
  </si>
  <si>
    <t xml:space="preserve"/>
  </si>
  <si>
    <t xml:space="preserve">УТ-203673  </t>
  </si>
  <si>
    <t xml:space="preserve">4680613461687</t>
  </si>
  <si>
    <t xml:space="preserve">0827004</t>
  </si>
  <si>
    <t xml:space="preserve">УТ-203674  </t>
  </si>
  <si>
    <t xml:space="preserve">4680613461694</t>
  </si>
  <si>
    <t xml:space="preserve">0827005</t>
  </si>
  <si>
    <t xml:space="preserve">УТ-203675  </t>
  </si>
  <si>
    <t xml:space="preserve">4680613461700</t>
  </si>
  <si>
    <t xml:space="preserve">0827006</t>
  </si>
  <si>
    <t xml:space="preserve">УТ-203676  </t>
  </si>
  <si>
    <t xml:space="preserve">4680613461717</t>
  </si>
  <si>
    <t xml:space="preserve">0827007</t>
  </si>
  <si>
    <t xml:space="preserve">УТ-203677  </t>
  </si>
  <si>
    <t xml:space="preserve">4680613461724</t>
  </si>
  <si>
    <t xml:space="preserve">0827008</t>
  </si>
  <si>
    <t xml:space="preserve">УТ-203678  </t>
  </si>
  <si>
    <t xml:space="preserve">4680613461663</t>
  </si>
  <si>
    <t xml:space="preserve">0827002</t>
  </si>
  <si>
    <t xml:space="preserve">УТ-203679  </t>
  </si>
  <si>
    <t xml:space="preserve">4680613461670</t>
  </si>
  <si>
    <t xml:space="preserve">0827003</t>
  </si>
  <si>
    <t xml:space="preserve">УТ-203680  </t>
  </si>
  <si>
    <t xml:space="preserve">4680613461731</t>
  </si>
  <si>
    <t xml:space="preserve">0827009</t>
  </si>
  <si>
    <t xml:space="preserve">УТ-203681  </t>
  </si>
  <si>
    <t xml:space="preserve">4680613461748</t>
  </si>
  <si>
    <t xml:space="preserve">0827010</t>
  </si>
  <si>
    <t xml:space="preserve">Чудотворные иконы. Православный календарь</t>
  </si>
  <si>
    <t xml:space="preserve">УТ-203603  </t>
  </si>
  <si>
    <t xml:space="preserve">978-5-908004-76-3</t>
  </si>
  <si>
    <t xml:space="preserve">НПК-11-27</t>
  </si>
  <si>
    <t xml:space="preserve">2.224</t>
  </si>
  <si>
    <t xml:space="preserve">9785908004770</t>
  </si>
  <si>
    <t xml:space="preserve">Календари настенные перекидные с ригелем (320*480) на 2027 год (в европакете)</t>
  </si>
  <si>
    <t xml:space="preserve">УТ-203604  </t>
  </si>
  <si>
    <t xml:space="preserve">978-5-908004-77-0</t>
  </si>
  <si>
    <t xml:space="preserve">НПК-12-27</t>
  </si>
  <si>
    <t xml:space="preserve">УТ-203708  </t>
  </si>
  <si>
    <t xml:space="preserve">9785908004916</t>
  </si>
  <si>
    <t xml:space="preserve">НПК-21-27</t>
  </si>
  <si>
    <t xml:space="preserve">9785908004930</t>
  </si>
  <si>
    <t xml:space="preserve">0.190</t>
  </si>
  <si>
    <t xml:space="preserve">УТ-203709  </t>
  </si>
  <si>
    <t xml:space="preserve">978-5-908004-92-3</t>
  </si>
  <si>
    <t xml:space="preserve">НПК-22-27</t>
  </si>
  <si>
    <t xml:space="preserve">УТ-203710  </t>
  </si>
  <si>
    <t xml:space="preserve">978-5-908004-93-0</t>
  </si>
  <si>
    <t xml:space="preserve">НПК-23-27</t>
  </si>
  <si>
    <t xml:space="preserve">Для офиса</t>
  </si>
  <si>
    <t xml:space="preserve">2.254</t>
  </si>
  <si>
    <t xml:space="preserve">УТ-203722  </t>
  </si>
  <si>
    <t xml:space="preserve">9785605360582</t>
  </si>
  <si>
    <t xml:space="preserve">НПК-31-27</t>
  </si>
  <si>
    <t xml:space="preserve">Календарь делового человека</t>
  </si>
  <si>
    <t xml:space="preserve">Календари настольные перекидные на офсетной бумаге (4 краски) в термопленке ПВХ на 2027 год</t>
  </si>
  <si>
    <t xml:space="preserve">Серия</t>
  </si>
  <si>
    <t xml:space="preserve">УТ-203723  </t>
  </si>
  <si>
    <t xml:space="preserve">9785605360599</t>
  </si>
  <si>
    <t xml:space="preserve">НПК-32-27</t>
  </si>
  <si>
    <t xml:space="preserve">Офис</t>
  </si>
  <si>
    <t xml:space="preserve">УТ-203724  </t>
  </si>
  <si>
    <t xml:space="preserve">9785908004008</t>
  </si>
  <si>
    <t xml:space="preserve">НПК-33-27</t>
  </si>
  <si>
    <t xml:space="preserve">С госсимволикой</t>
  </si>
  <si>
    <t xml:space="preserve">УТ-203725  </t>
  </si>
  <si>
    <t xml:space="preserve">9785908004015</t>
  </si>
  <si>
    <t xml:space="preserve">НПК-34-27</t>
  </si>
  <si>
    <t xml:space="preserve">УТ-203726  </t>
  </si>
  <si>
    <t xml:space="preserve">9785908004954</t>
  </si>
  <si>
    <t xml:space="preserve">НПК-41-27</t>
  </si>
  <si>
    <t xml:space="preserve">Государственная символика. Вид 1</t>
  </si>
  <si>
    <t xml:space="preserve">картон мелованный, отделка золотой фольгой</t>
  </si>
  <si>
    <t xml:space="preserve">Штрихкод</t>
  </si>
  <si>
    <t xml:space="preserve">УТ-203727  </t>
  </si>
  <si>
    <t xml:space="preserve">9785908004961</t>
  </si>
  <si>
    <t xml:space="preserve">НПК-42-27</t>
  </si>
  <si>
    <t xml:space="preserve">Государственная символика. Вид 2</t>
  </si>
  <si>
    <t xml:space="preserve">УТ-203697  </t>
  </si>
  <si>
    <t xml:space="preserve">978-5-908004-48-0</t>
  </si>
  <si>
    <t xml:space="preserve">ОКК-127</t>
  </si>
  <si>
    <t xml:space="preserve">"365 анекдотов и приколов"</t>
  </si>
  <si>
    <t xml:space="preserve">3.340</t>
  </si>
  <si>
    <t xml:space="preserve">77х114</t>
  </si>
  <si>
    <t xml:space="preserve">41 | 45</t>
  </si>
  <si>
    <t xml:space="preserve">9785908004473</t>
  </si>
  <si>
    <t xml:space="preserve">Вес</t>
  </si>
  <si>
    <t xml:space="preserve">УТ-203363  </t>
  </si>
  <si>
    <t xml:space="preserve">978-5-908004-28-2</t>
  </si>
  <si>
    <t xml:space="preserve">ОКА0127</t>
  </si>
  <si>
    <t xml:space="preserve">"Благослови, Господи!"</t>
  </si>
  <si>
    <t xml:space="preserve">77*114</t>
  </si>
  <si>
    <t xml:space="preserve">Мел.картон 240г/м2</t>
  </si>
  <si>
    <t xml:space="preserve">УТ-203698  </t>
  </si>
  <si>
    <t xml:space="preserve">978-5-908004-49-7</t>
  </si>
  <si>
    <t xml:space="preserve">ОКК-227</t>
  </si>
  <si>
    <t xml:space="preserve">"Ваш сад и огород"</t>
  </si>
  <si>
    <t xml:space="preserve">УТ-203699  </t>
  </si>
  <si>
    <t xml:space="preserve">978-5-908004-50-3</t>
  </si>
  <si>
    <t xml:space="preserve">ОКК-327</t>
  </si>
  <si>
    <t xml:space="preserve">"Ваш семейный доктор"</t>
  </si>
  <si>
    <t xml:space="preserve">УТ-203364  </t>
  </si>
  <si>
    <t xml:space="preserve">978-5-908004-38-1</t>
  </si>
  <si>
    <t xml:space="preserve">ОКА0227</t>
  </si>
  <si>
    <t xml:space="preserve">"Весёлый"</t>
  </si>
  <si>
    <t xml:space="preserve">УТ-203365  </t>
  </si>
  <si>
    <t xml:space="preserve">978-5-908004-39-8</t>
  </si>
  <si>
    <t xml:space="preserve">ОКА0627</t>
  </si>
  <si>
    <t xml:space="preserve">"Для женщин "</t>
  </si>
  <si>
    <t xml:space="preserve">УТ-203411  </t>
  </si>
  <si>
    <t xml:space="preserve">978-5-908004-58-9</t>
  </si>
  <si>
    <t xml:space="preserve">ОКА0327</t>
  </si>
  <si>
    <t xml:space="preserve">"Домашние заготовки"</t>
  </si>
  <si>
    <t xml:space="preserve">Глянцевый мелованный картон</t>
  </si>
  <si>
    <t xml:space="preserve">УТ-203366  </t>
  </si>
  <si>
    <t xml:space="preserve">978-5-908004-40-4</t>
  </si>
  <si>
    <t xml:space="preserve">ОКА0427</t>
  </si>
  <si>
    <t xml:space="preserve">"Домашний"</t>
  </si>
  <si>
    <t xml:space="preserve">УТ-203367  </t>
  </si>
  <si>
    <t xml:space="preserve">978-5-908004-29-9</t>
  </si>
  <si>
    <t xml:space="preserve">ОКА0527</t>
  </si>
  <si>
    <t xml:space="preserve">"Домашняя выпечка"</t>
  </si>
  <si>
    <t xml:space="preserve">УТ-203700  </t>
  </si>
  <si>
    <t xml:space="preserve">978-5-908004-51-0</t>
  </si>
  <si>
    <t xml:space="preserve">ОКК-427</t>
  </si>
  <si>
    <t xml:space="preserve">"Женский"</t>
  </si>
  <si>
    <t xml:space="preserve">УТ-203368  </t>
  </si>
  <si>
    <t xml:space="preserve">978-5-908004-41-1</t>
  </si>
  <si>
    <t xml:space="preserve">ОКА0727</t>
  </si>
  <si>
    <t xml:space="preserve">"Здоровье без лекарств"</t>
  </si>
  <si>
    <t xml:space="preserve">УТ-203412  </t>
  </si>
  <si>
    <t xml:space="preserve">9-785-908-004-596</t>
  </si>
  <si>
    <t xml:space="preserve">ОКА0827</t>
  </si>
  <si>
    <t xml:space="preserve">"Кулинария на каждый день"</t>
  </si>
  <si>
    <t xml:space="preserve">УТ-203701  </t>
  </si>
  <si>
    <t xml:space="preserve">978-5-908004-52-7</t>
  </si>
  <si>
    <t xml:space="preserve">ОКК-527</t>
  </si>
  <si>
    <t xml:space="preserve">"Кулинарный"</t>
  </si>
  <si>
    <t xml:space="preserve">УТ-203706  </t>
  </si>
  <si>
    <t xml:space="preserve">978-5-908004-97-8</t>
  </si>
  <si>
    <t xml:space="preserve">ОКА0927</t>
  </si>
  <si>
    <t xml:space="preserve">"Мусульманский"</t>
  </si>
  <si>
    <t xml:space="preserve">УТ-203413  </t>
  </si>
  <si>
    <t xml:space="preserve">978-5-908004-60-2</t>
  </si>
  <si>
    <t xml:space="preserve">ОКА1027</t>
  </si>
  <si>
    <t xml:space="preserve">"Народный лечебник"</t>
  </si>
  <si>
    <t xml:space="preserve">УТ-203369  </t>
  </si>
  <si>
    <t xml:space="preserve">978-5-908004-30-5</t>
  </si>
  <si>
    <t xml:space="preserve">ОКА1127</t>
  </si>
  <si>
    <t xml:space="preserve">"Народный"</t>
  </si>
  <si>
    <t xml:space="preserve">УТ-203370  </t>
  </si>
  <si>
    <t xml:space="preserve">978-5-908004-31-2</t>
  </si>
  <si>
    <t xml:space="preserve">ОКА1227</t>
  </si>
  <si>
    <t xml:space="preserve">"Наша дача"</t>
  </si>
  <si>
    <t xml:space="preserve">УТ-203414  </t>
  </si>
  <si>
    <t xml:space="preserve">978-5-908004-61-9</t>
  </si>
  <si>
    <t xml:space="preserve">ОКА1327</t>
  </si>
  <si>
    <t xml:space="preserve">"Общий календарь (для всех)"</t>
  </si>
  <si>
    <t xml:space="preserve">УТ-203702  </t>
  </si>
  <si>
    <t xml:space="preserve">978-5-908004-53-4</t>
  </si>
  <si>
    <t xml:space="preserve">ОКК-627</t>
  </si>
  <si>
    <t xml:space="preserve">"Общий"</t>
  </si>
  <si>
    <t xml:space="preserve">УТ-203415  </t>
  </si>
  <si>
    <t xml:space="preserve">978-5-908004-62-6</t>
  </si>
  <si>
    <t xml:space="preserve">ОКА1427</t>
  </si>
  <si>
    <t xml:space="preserve">"Охотник, грибник, рыболов"</t>
  </si>
  <si>
    <t xml:space="preserve">УТ-203703  </t>
  </si>
  <si>
    <t xml:space="preserve">978-5-908004-54-1</t>
  </si>
  <si>
    <t xml:space="preserve">ОКК-727</t>
  </si>
  <si>
    <t xml:space="preserve">"Подсказки на каждый день (астроло-кий) "</t>
  </si>
  <si>
    <t xml:space="preserve">УТ-203416  </t>
  </si>
  <si>
    <t xml:space="preserve">978-5-908004-63-3</t>
  </si>
  <si>
    <t xml:space="preserve">ОКА1527</t>
  </si>
  <si>
    <t xml:space="preserve">"Полезные советы для всех"</t>
  </si>
  <si>
    <t xml:space="preserve">УТ-203371  </t>
  </si>
  <si>
    <t xml:space="preserve">978-5-908004-32-9</t>
  </si>
  <si>
    <t xml:space="preserve">ОКА1627</t>
  </si>
  <si>
    <t xml:space="preserve">"Православные молитвы на каждый день"</t>
  </si>
  <si>
    <t xml:space="preserve">УТ-203372  </t>
  </si>
  <si>
    <t xml:space="preserve">978-5-908004-33-6</t>
  </si>
  <si>
    <t xml:space="preserve">ОКА1727</t>
  </si>
  <si>
    <t xml:space="preserve">"Православные праздники и посты"</t>
  </si>
  <si>
    <t xml:space="preserve">УТ-203373  </t>
  </si>
  <si>
    <t xml:space="preserve">978-5-908004-34-3</t>
  </si>
  <si>
    <t xml:space="preserve">ОКА1827</t>
  </si>
  <si>
    <t xml:space="preserve">"Православные святые целители"</t>
  </si>
  <si>
    <t xml:space="preserve">УТ-203374  </t>
  </si>
  <si>
    <t xml:space="preserve">978-5-908004-35-0</t>
  </si>
  <si>
    <t xml:space="preserve">ОКА1927</t>
  </si>
  <si>
    <t xml:space="preserve">"Православный календарь на каждый день"</t>
  </si>
  <si>
    <t xml:space="preserve">УТ-203376  </t>
  </si>
  <si>
    <t xml:space="preserve">978-5-908004-43-5</t>
  </si>
  <si>
    <t xml:space="preserve">ОКА2127</t>
  </si>
  <si>
    <t xml:space="preserve">"Православный семейный"</t>
  </si>
  <si>
    <t xml:space="preserve">УТ-203377  </t>
  </si>
  <si>
    <t xml:space="preserve">978-5-908004-44-2</t>
  </si>
  <si>
    <t xml:space="preserve">ОКА2227</t>
  </si>
  <si>
    <t xml:space="preserve">"Православный церковный"</t>
  </si>
  <si>
    <t xml:space="preserve">УТ-203375  </t>
  </si>
  <si>
    <t xml:space="preserve">978-5-908004-42-8</t>
  </si>
  <si>
    <t xml:space="preserve">ОКА2027</t>
  </si>
  <si>
    <t xml:space="preserve">"Православный"</t>
  </si>
  <si>
    <t xml:space="preserve">УТ-203417  </t>
  </si>
  <si>
    <t xml:space="preserve">978-5-908004-64-0</t>
  </si>
  <si>
    <t xml:space="preserve">ОКА2327</t>
  </si>
  <si>
    <t xml:space="preserve">"Праздники: государственные, православные, профессиональные"</t>
  </si>
  <si>
    <t xml:space="preserve">УТ-203418  </t>
  </si>
  <si>
    <t xml:space="preserve">978-5-908004-65-7</t>
  </si>
  <si>
    <t xml:space="preserve">ОКА2427</t>
  </si>
  <si>
    <t xml:space="preserve">"Пресвятая Богородица"</t>
  </si>
  <si>
    <t xml:space="preserve">УТ-203378  </t>
  </si>
  <si>
    <t xml:space="preserve">978-5-908004-36-7</t>
  </si>
  <si>
    <t xml:space="preserve">ОКА2527</t>
  </si>
  <si>
    <t xml:space="preserve">"Сад и огород (под Луной)"</t>
  </si>
  <si>
    <t xml:space="preserve">УТ-203379  </t>
  </si>
  <si>
    <t xml:space="preserve">978-5-908004-37-4</t>
  </si>
  <si>
    <t xml:space="preserve">ОКА2627</t>
  </si>
  <si>
    <t xml:space="preserve">"Садово‐огородный (посевной лунный)"</t>
  </si>
  <si>
    <t xml:space="preserve">УТ-203419  </t>
  </si>
  <si>
    <t xml:space="preserve">978-5-908004-66-4</t>
  </si>
  <si>
    <t xml:space="preserve">ОКА2827</t>
  </si>
  <si>
    <t xml:space="preserve">"Секреты долголетия"</t>
  </si>
  <si>
    <t xml:space="preserve">УТ-203420  </t>
  </si>
  <si>
    <t xml:space="preserve">978-5-908004-67-1</t>
  </si>
  <si>
    <t xml:space="preserve">ОКА2927</t>
  </si>
  <si>
    <t xml:space="preserve">"Семейный"</t>
  </si>
  <si>
    <t xml:space="preserve">УТ-203704  </t>
  </si>
  <si>
    <t xml:space="preserve">978-5-908004-55-8</t>
  </si>
  <si>
    <t xml:space="preserve">ОКК-827</t>
  </si>
  <si>
    <t xml:space="preserve">"Советы на каждый день (лунный)"</t>
  </si>
  <si>
    <t xml:space="preserve">УТ-203380  </t>
  </si>
  <si>
    <t xml:space="preserve">978-5-908004-45-9</t>
  </si>
  <si>
    <t xml:space="preserve">ОКА2727</t>
  </si>
  <si>
    <t xml:space="preserve">"Советы на каждый день (сверяемся с Луной)"</t>
  </si>
  <si>
    <t xml:space="preserve">0.340</t>
  </si>
  <si>
    <t xml:space="preserve">УТ-203381  </t>
  </si>
  <si>
    <t xml:space="preserve">978-5-908004-46-6</t>
  </si>
  <si>
    <t xml:space="preserve">ОКА3027</t>
  </si>
  <si>
    <t xml:space="preserve">"Спаси и сохрани"</t>
  </si>
  <si>
    <t xml:space="preserve">УТ-203705  </t>
  </si>
  <si>
    <t xml:space="preserve">978-5-908004-56-5</t>
  </si>
  <si>
    <t xml:space="preserve">ОКК-927</t>
  </si>
  <si>
    <t xml:space="preserve">"Травник"</t>
  </si>
  <si>
    <t xml:space="preserve">УТ-203382  </t>
  </si>
  <si>
    <t xml:space="preserve">978-5-908004-47-3</t>
  </si>
  <si>
    <t xml:space="preserve">ОКА3127</t>
  </si>
  <si>
    <t xml:space="preserve">"Хозяйке на заметку"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</si>
</sst>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0" formatCode=""/>
  </numFmts>
  <fonts count="33" x14ac:knownFonts="1">
    <font>
      <sz val="8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9"/>
      <color indexed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9"/>
      <color indexed="12"/>
      <name val="Arial"/>
      <family val="2"/>
    </font>
    <font>
      <b/>
      <i/>
      <u val="single"/>
      <sz val="10"/>
      <color indexed="16"/>
      <name val="Arial"/>
      <family val="2"/>
    </font>
    <font>
      <sz val="8"/>
      <color indexed="8"/>
      <name val="Arial"/>
      <family val="2"/>
      <charset val="204"/>
    </font>
    <font>
      <sz val="8"/>
      <color indexed="12"/>
      <name val="Arial"/>
      <family val="2"/>
      <charset val="204"/>
    </font>
    <font>
      <b/>
      <sz val="10"/>
      <color indexed="8"/>
      <name val="Courier New"/>
      <family val="3"/>
      <charset val="204"/>
    </font>
    <font>
      <sz val="8"/>
      <name val="Arial"/>
      <family val="2"/>
      <charset val="204"/>
    </font>
    <font>
      <sz val="8"/>
      <color indexed="10"/>
      <name val="Arial"/>
      <family val="2"/>
      <charset val="204"/>
    </font>
    <font>
      <b/>
      <sz val="10"/>
      <color indexed="10"/>
      <name val="Courier New"/>
      <family val="3"/>
      <charset val="204"/>
    </font>
    <font>
      <sz val="8"/>
      <color indexed="10"/>
      <name val="Arial"/>
      <family val="2"/>
    </font>
    <font>
      <b/>
      <u val="single"/>
      <sz val="10"/>
      <color indexed="18"/>
      <name val="Arial"/>
      <family val="2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i/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color indexed="10"/>
      <name val="Arial"/>
      <family val="2"/>
      <charset val="204"/>
    </font>
    <font>
      <b/>
      <sz val="8"/>
      <color indexed="10"/>
      <name val="Arial"/>
      <family val="2"/>
      <charset val="204"/>
    </font>
    <font>
      <b/>
      <i/>
      <u val="single"/>
      <sz val="14"/>
      <color indexed="16"/>
      <name val="Arial"/>
      <family val="2"/>
    </font>
    <font>
      <u val="single"/>
      <sz val="8"/>
      <color theme="10"/>
      <name val="Arial"/>
      <family val="2"/>
    </font>
    <font>
      <sz val="8"/>
      <color rgb="FF000099"/>
      <name val="Arial"/>
      <family val="2"/>
      <charset val="204"/>
    </font>
    <font>
      <sz val="10"/>
      <color rgb="FF000099"/>
      <name val="Arial"/>
      <family val="2"/>
      <charset val="204"/>
    </font>
    <font>
      <b/>
      <sz val="9"/>
      <color rgb="FF0000FF"/>
      <name val="Arial"/>
      <family val="2"/>
      <charset val="204"/>
    </font>
    <font>
      <b/>
      <sz val="9"/>
      <color rgb="FF000099"/>
      <name val="Arial"/>
      <family val="2"/>
      <charset val="204"/>
    </font>
    <font>
      <sz val="8"/>
      <color rgb="FF0000FF"/>
      <name val="Arial"/>
      <family val="2"/>
      <charset val="204"/>
    </font>
    <font>
      <vertAlign val="baseline"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26" fillId="0" borderId="0"/>
    <xf numFmtId="0" fontId="1" fillId="2" borderId="0" applyNumberFormat="1" applyAlignment="1" applyProtection="1">
      <protection locked="1"/>
    </xf>
    <xf numFmtId="0" fontId="27" fillId="2" borderId="0" applyNumberFormat="1" applyAlignment="1" applyProtection="1">
      <protection locked="1"/>
    </xf>
    <xf numFmtId="0" fontId="2" fillId="2" borderId="0" applyNumberFormat="1" applyAlignment="1" applyProtection="1">
      <protection locked="1"/>
    </xf>
    <xf numFmtId="0" fontId="3" fillId="2" borderId="0" applyNumberFormat="1" applyAlignment="1" applyProtection="1">
      <protection locked="1"/>
    </xf>
    <xf numFmtId="0" fontId="4" fillId="2" borderId="0" applyNumberFormat="1" applyAlignment="1" applyProtection="1">
      <protection locked="1"/>
    </xf>
    <xf numFmtId="0" fontId="6" fillId="2" borderId="0" applyNumberFormat="1" applyAlignment="1" applyProtection="1">
      <protection locked="1"/>
    </xf>
    <xf numFmtId="0" fontId="5" fillId="2" borderId="0" applyNumberFormat="1" applyAlignment="1" applyProtection="1">
      <protection locked="1"/>
    </xf>
    <xf numFmtId="0" fontId="8" fillId="2" borderId="0" applyNumberFormat="1" applyAlignment="1" applyProtection="1">
      <protection locked="1"/>
    </xf>
    <xf numFmtId="0" fontId="7" fillId="2" borderId="0" applyNumberFormat="1" applyAlignment="1" applyProtection="1">
      <protection locked="1"/>
    </xf>
    <xf numFmtId="0" fontId="21" fillId="2" borderId="0" applyNumberFormat="1" applyAlignment="1" applyProtection="1">
      <protection locked="1"/>
    </xf>
    <xf numFmtId="0" fontId="28" fillId="2" borderId="0" applyNumberFormat="1" applyAlignment="1" applyProtection="1">
      <protection locked="1"/>
    </xf>
    <xf numFmtId="49" fontId="22" fillId="2" borderId="0" applyNumberFormat="1" applyAlignment="1" applyProtection="1">
      <protection locked="1"/>
    </xf>
    <xf numFmtId="49" fontId="23" fillId="2" borderId="0" applyNumberFormat="1" applyAlignment="1" applyProtection="1">
      <protection locked="1"/>
    </xf>
    <xf numFmtId="0" fontId="1" fillId="2" borderId="11" applyNumberFormat="1" applyBorder="1" applyAlignment="1" applyProtection="1">
      <protection locked="1"/>
    </xf>
    <xf numFmtId="0" fontId="1" fillId="3" borderId="11" applyNumberFormat="1" applyBorder="1" applyAlignment="1" applyProtection="1">
      <protection locked="1"/>
    </xf>
    <xf numFmtId="0" fontId="9" fillId="2" borderId="12" applyNumberFormat="1" applyBorder="1" applyAlignment="1" applyProtection="1">
      <protection locked="1"/>
    </xf>
    <xf numFmtId="0" fontId="29" fillId="2" borderId="12" applyNumberFormat="1" applyBorder="1" applyAlignment="1" applyProtection="1">
      <protection locked="1"/>
    </xf>
    <xf numFmtId="0" fontId="30" fillId="2" borderId="12" applyNumberFormat="1" applyBorder="1" applyAlignment="1" applyProtection="1">
      <protection locked="1"/>
    </xf>
    <xf numFmtId="0" fontId="9" fillId="3" borderId="12" applyNumberFormat="1" applyBorder="1" applyAlignment="1" applyProtection="1">
      <protection locked="1"/>
    </xf>
    <xf numFmtId="0" fontId="15" fillId="2" borderId="6" applyNumberFormat="1" applyBorder="1" applyAlignment="1" applyProtection="1">
      <protection locked="1"/>
    </xf>
    <xf numFmtId="0" fontId="31" fillId="2" borderId="6" applyNumberFormat="1" applyBorder="1" applyAlignment="1" applyProtection="1">
      <protection locked="1"/>
    </xf>
    <xf numFmtId="0" fontId="16" fillId="2" borderId="6" applyNumberFormat="1" applyBorder="1" applyAlignment="1" applyProtection="1">
      <protection locked="1"/>
    </xf>
    <xf numFmtId="0" fontId="15" fillId="3" borderId="6" applyNumberFormat="1" applyBorder="1" applyAlignment="1" applyProtection="1">
      <protection locked="1"/>
    </xf>
    <xf numFmtId="0" fontId="15" fillId="0" borderId="6" applyNumberFormat="1" applyFill="1" applyBorder="1" applyAlignment="1" applyProtection="1">
      <protection locked="1"/>
    </xf>
    <xf numFmtId="0" fontId="17" fillId="0" borderId="6" applyNumberFormat="1" applyFill="1" applyBorder="1" applyAlignment="1" applyProtection="1">
      <protection locked="1"/>
    </xf>
  </cellStyleXfs>
  <cellXfs count="135">
    <xf numFmtId="0" fontId="0" fillId="0" borderId="0" xfId="0"/>
    <xf numFmtId="0" fontId="1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left" vertical="center"/>
    </xf>
    <xf numFmtId="0" fontId="10" fillId="2" borderId="4" xfId="0" applyNumberFormat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7" fillId="3" borderId="3" xfId="0" applyNumberFormat="1" applyFont="1" applyFill="1" applyBorder="1" applyAlignment="1">
      <alignment horizontal="left" vertical="center" wrapText="1"/>
    </xf>
    <xf numFmtId="0" fontId="7" fillId="2" borderId="5" xfId="0" applyNumberFormat="1" applyFont="1" applyFill="1" applyBorder="1" applyAlignment="1">
      <alignment horizontal="left" vertical="center"/>
    </xf>
    <xf numFmtId="0" fontId="11" fillId="2" borderId="6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left" vertical="center" wrapText="1"/>
    </xf>
    <xf numFmtId="0" fontId="11" fillId="2" borderId="6" xfId="0" applyNumberFormat="1" applyFont="1" applyFill="1" applyBorder="1" applyAlignment="1">
      <alignment horizontal="left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left" vertical="center" wrapText="1"/>
    </xf>
    <xf numFmtId="0" fontId="15" fillId="2" borderId="6" xfId="0" applyNumberFormat="1" applyFont="1" applyFill="1" applyBorder="1" applyAlignment="1">
      <alignment horizontal="left" vertical="center" wrapText="1"/>
    </xf>
    <xf numFmtId="0" fontId="15" fillId="3" borderId="6" xfId="0" applyNumberFormat="1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 wrapText="1"/>
    </xf>
    <xf numFmtId="0" fontId="17" fillId="0" borderId="6" xfId="0" applyNumberFormat="1" applyFont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left" vertical="center"/>
    </xf>
    <xf numFmtId="0" fontId="18" fillId="2" borderId="9" xfId="0" applyNumberFormat="1" applyFont="1" applyFill="1" applyBorder="1" applyAlignment="1">
      <alignment horizontal="left" vertical="center"/>
    </xf>
    <xf numFmtId="0" fontId="7" fillId="2" borderId="7" xfId="0" applyNumberFormat="1" applyFont="1" applyFill="1" applyBorder="1" applyAlignment="1">
      <alignment horizontal="left" vertical="center" wrapText="1"/>
    </xf>
    <xf numFmtId="0" fontId="7" fillId="2" borderId="8" xfId="0" applyNumberFormat="1" applyFont="1" applyFill="1" applyBorder="1" applyAlignment="1">
      <alignment horizontal="left" vertical="center" wrapText="1"/>
    </xf>
    <xf numFmtId="0" fontId="7" fillId="3" borderId="8" xfId="0" applyNumberFormat="1" applyFont="1" applyFill="1" applyBorder="1" applyAlignment="1">
      <alignment horizontal="left" vertical="center" wrapText="1"/>
    </xf>
    <xf numFmtId="0" fontId="7" fillId="2" borderId="10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7" fillId="2" borderId="0" xfId="0" applyFont="1" applyFill="1" applyAlignment="1">
      <alignment horizontal="left" wrapText="1"/>
    </xf>
    <xf numFmtId="0" fontId="20" fillId="0" borderId="0" xfId="0" applyFont="1"/>
    <xf numFmtId="0" fontId="2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28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49" fontId="23" fillId="2" borderId="0" xfId="0" applyNumberFormat="1" applyFont="1" applyFill="1" applyAlignment="1">
      <alignment wrapText="1"/>
    </xf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left" wrapText="1"/>
    </xf>
    <xf numFmtId="0" fontId="1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19" fillId="2" borderId="0" xfId="0" applyNumberFormat="1" applyFont="1" applyFill="1" applyAlignment="1">
      <alignment horizontal="left"/>
    </xf>
    <xf numFmtId="0" fontId="19" fillId="2" borderId="6" xfId="0" applyNumberFormat="1" applyFont="1" applyFill="1" applyBorder="1" applyAlignment="1">
      <alignment horizontal="center" vertical="center" wrapText="1"/>
    </xf>
    <xf numFmtId="0" fontId="24" fillId="2" borderId="6" xfId="0" applyNumberFormat="1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31" fillId="2" borderId="6" xfId="1" applyNumberFormat="1" applyFont="1" applyFill="1" applyBorder="1" applyAlignment="1">
      <alignment horizontal="center" vertical="center" wrapText="1"/>
    </xf>
    <xf numFmtId="0" fontId="31" fillId="2" borderId="6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/>
    </xf>
    <xf numFmtId="0" fontId="0" fillId="4" borderId="0" xfId="0" applyFill="1"/>
    <xf numFmtId="0" fontId="20" fillId="4" borderId="0" xfId="0" applyFont="1" applyFill="1"/>
    <xf numFmtId="49" fontId="22" fillId="2" borderId="0" xfId="0" applyNumberFormat="1" applyFont="1" applyFill="1" applyAlignment="1">
      <alignment horizontal="left" wrapText="1"/>
    </xf>
    <xf numFmtId="0" fontId="1" fillId="2" borderId="0" xfId="0" applyNumberFormat="1" applyAlignment="1" applyProtection="1">
      <alignment horizontal="left"/>
      <protection locked="1"/>
    </xf>
    <xf numFmtId="0" fontId="1" fillId="2" borderId="0" xfId="0" applyNumberFormat="1" applyAlignment="1" applyProtection="1">
      <alignment horizontal="left" wrapText="1"/>
      <protection locked="1"/>
    </xf>
    <xf numFmtId="0" fontId="27" fillId="2" borderId="0" xfId="0" applyNumberFormat="1" applyAlignment="1" applyProtection="1">
      <alignment horizontal="left" wrapText="1"/>
      <protection locked="1"/>
    </xf>
    <xf numFmtId="0" fontId="2" fillId="2" borderId="0" xfId="0" applyNumberFormat="1" applyAlignment="1" applyProtection="1">
      <alignment horizontal="left"/>
      <protection locked="1"/>
    </xf>
    <xf numFmtId="0" fontId="27" fillId="2" borderId="0" xfId="0" applyNumberFormat="1" applyAlignment="1" applyProtection="1">
      <alignment horizontal="left"/>
      <protection locked="1"/>
    </xf>
    <xf numFmtId="0" fontId="3" fillId="2" borderId="0" xfId="0" applyNumberFormat="1" applyAlignment="1" applyProtection="1">
      <alignment horizontal="center"/>
      <protection locked="1"/>
    </xf>
    <xf numFmtId="0" fontId="4" fillId="2" borderId="0" xfId="0" applyNumberFormat="1" applyAlignment="1" applyProtection="1">
      <alignment horizontal="left"/>
      <protection locked="1"/>
    </xf>
    <xf numFmtId="0" fontId="6" fillId="2" borderId="0" xfId="0" applyNumberFormat="1" applyAlignment="1" applyProtection="1">
      <alignment horizontal="left"/>
      <protection locked="1"/>
    </xf>
    <xf numFmtId="0" fontId="5" fillId="2" borderId="0" xfId="0" applyNumberFormat="1" applyAlignment="1" applyProtection="1">
      <alignment horizontal="left"/>
      <protection locked="1"/>
    </xf>
    <xf numFmtId="0" fontId="8" fillId="2" borderId="0" xfId="0" applyNumberFormat="1" applyAlignment="1" applyProtection="1">
      <alignment horizontal="right"/>
      <protection locked="1"/>
    </xf>
    <xf numFmtId="0" fontId="7" fillId="2" borderId="0" xfId="0" applyNumberFormat="1" applyAlignment="1" applyProtection="1">
      <alignment horizontal="center"/>
      <protection locked="1"/>
    </xf>
    <xf numFmtId="0" fontId="21" fillId="2" borderId="0" xfId="0" applyNumberFormat="1" applyAlignment="1" applyProtection="1">
      <alignment horizontal="left"/>
      <protection locked="1"/>
    </xf>
    <xf numFmtId="0" fontId="7" fillId="2" borderId="0" xfId="0" applyNumberFormat="1" applyAlignment="1" applyProtection="1">
      <alignment horizontal="left"/>
      <protection locked="1"/>
    </xf>
    <xf numFmtId="0" fontId="28" fillId="2" borderId="0" xfId="0" applyNumberFormat="1" applyAlignment="1" applyProtection="1">
      <alignment horizontal="left"/>
      <protection locked="1"/>
    </xf>
    <xf numFmtId="0" fontId="3" fillId="2" borderId="0" xfId="0" applyNumberFormat="1" applyAlignment="1" applyProtection="1">
      <alignment horizontal="right"/>
      <protection locked="1"/>
    </xf>
    <xf numFmtId="49" fontId="22" fillId="2" borderId="0" xfId="0" applyNumberFormat="1" applyAlignment="1" applyProtection="1">
      <alignment horizontal="left" wrapText="1"/>
      <protection locked="1"/>
    </xf>
    <xf numFmtId="49" fontId="23" fillId="2" borderId="0" xfId="0" applyNumberFormat="1" applyAlignment="1" applyProtection="1">
      <alignment wrapText="1"/>
      <protection locked="1"/>
    </xf>
    <xf numFmtId="0" fontId="1" fillId="2" borderId="11" xfId="0" applyNumberFormat="1" applyBorder="1" applyAlignment="1" applyProtection="1">
      <alignment horizontal="left"/>
      <protection locked="1"/>
    </xf>
    <xf numFmtId="0" fontId="1" fillId="2" borderId="11" xfId="0" applyNumberFormat="1" applyBorder="1" applyAlignment="1" applyProtection="1">
      <alignment horizontal="left" wrapText="1"/>
      <protection locked="1"/>
    </xf>
    <xf numFmtId="0" fontId="1" fillId="3" borderId="11" xfId="0" applyNumberFormat="1" applyBorder="1" applyAlignment="1" applyProtection="1">
      <alignment horizontal="left" wrapText="1"/>
      <protection locked="1"/>
    </xf>
    <xf numFmtId="0" fontId="9" fillId="2" borderId="12" xfId="0" applyNumberFormat="1" applyBorder="1" applyAlignment="1" applyProtection="1">
      <alignment horizontal="center" vertical="center"/>
      <protection locked="1"/>
    </xf>
    <xf numFmtId="0" fontId="29" fillId="2" borderId="12" xfId="0" applyNumberFormat="1" applyBorder="1" applyAlignment="1" applyProtection="1">
      <alignment horizontal="center" vertical="center"/>
      <protection locked="1"/>
    </xf>
    <xf numFmtId="0" fontId="9" fillId="2" borderId="12" xfId="0" applyNumberFormat="1" applyBorder="1" applyAlignment="1" applyProtection="1">
      <alignment horizontal="center" vertical="center" wrapText="1"/>
      <protection locked="1"/>
    </xf>
    <xf numFmtId="0" fontId="30" fillId="2" borderId="12" xfId="0" applyNumberFormat="1" applyBorder="1" applyAlignment="1" applyProtection="1">
      <alignment horizontal="center" vertical="center" wrapText="1"/>
      <protection locked="1"/>
    </xf>
    <xf numFmtId="0" fontId="9" fillId="3" borderId="12" xfId="0" applyNumberFormat="1" applyBorder="1" applyAlignment="1" applyProtection="1">
      <alignment horizontal="center" vertical="center" wrapText="1"/>
      <protection locked="1"/>
    </xf>
    <xf numFmtId="0" fontId="15" fillId="2" borderId="6" xfId="0" applyNumberFormat="1" applyBorder="1" applyAlignment="1" applyProtection="1">
      <alignment horizontal="center" vertical="center" wrapText="1"/>
      <protection locked="1"/>
    </xf>
    <xf numFmtId="0" fontId="31" fillId="2" borderId="6" xfId="0" applyNumberFormat="1" applyBorder="1" applyAlignment="1" applyProtection="1">
      <alignment horizontal="center" vertical="center" wrapText="1"/>
      <protection locked="1"/>
    </xf>
    <xf numFmtId="0" fontId="16" fillId="2" borderId="6" xfId="0" applyNumberFormat="1" applyBorder="1" applyAlignment="1" applyProtection="1">
      <alignment horizontal="center" vertical="center" wrapText="1"/>
      <protection locked="1"/>
    </xf>
    <xf numFmtId="0" fontId="16" fillId="2" borderId="6" xfId="0" applyNumberFormat="1" applyBorder="1" applyAlignment="1" applyProtection="1">
      <alignment horizontal="left" vertical="center" wrapText="1"/>
      <protection locked="1"/>
    </xf>
    <xf numFmtId="0" fontId="15" fillId="2" borderId="6" xfId="0" applyNumberFormat="1" applyBorder="1" applyAlignment="1" applyProtection="1">
      <alignment horizontal="left" vertical="center" wrapText="1"/>
      <protection locked="1"/>
    </xf>
    <xf numFmtId="0" fontId="15" fillId="3" borderId="6" xfId="0" applyNumberFormat="1" applyBorder="1" applyAlignment="1" applyProtection="1">
      <alignment horizontal="center" vertical="center" wrapText="1"/>
      <protection locked="1"/>
    </xf>
    <xf numFmtId="0" fontId="15" fillId="2" borderId="6" xfId="0" applyNumberFormat="1" applyBorder="1" applyAlignment="1" applyProtection="1">
      <alignment horizontal="center" vertical="center"/>
      <protection locked="1"/>
    </xf>
  </cellXfs>
  <cellStyles count="2">
    <cellStyle name="Гиперссылка" xfId="1" builtinId="8"/>
    <cellStyle name="Обычный" xfId="0" builtinId="0"/>
  </cellStyles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85725</xdr:rowOff>
    </xdr:from>
    <xdr:to>
      <xdr:col>3</xdr:col>
      <xdr:colOff>847725</xdr:colOff>
      <xdr:row>7</xdr:row>
      <xdr:rowOff>9525</xdr:rowOff>
    </xdr:to>
    <xdr:pic>
      <xdr:nvPicPr>
        <xdr:cNvPr id="1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76600" cy="1019175"/>
        </a:xfrm>
        <a:prstGeom prst="rect"/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3310AD-D004-81FF-035D-5B17739DEE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6ED0BFF-A370-915A-8D37-06AE42639D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A6670A9-5762-37CC-3FF4-E06F3D09C2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2EEF484-AD55-60F5-2C6C-2D7C79625C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FCD1441-F618-72A2-6961-E456A9040F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F5C66A1-21F6-03DD-2B27-4AC8986F9A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A017937-F517-8318-9D95-B76D2751FF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4991971E-0F83-201B-A2A1-39C0B47F9A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5088FBE4-D4B9-E312-3BA6-2B56972E5C8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7D588AF0-955C-318E-57F4-4D47927459F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844EB92E-6EFC-E131-0C26-95A70F7DBF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314CEFF4-792E-B699-9617-94F74641AF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6D6C9883-C299-A8A9-13E5-7F034DD929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AC70F391-7E0D-B6AE-6DF3-0F77010188A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9B79B22D-CBDE-7491-7E65-834B08E696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79699133-CEC3-5F2A-628D-2C710D3A6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E8F343D3-1BD6-1A0A-7137-F57172B0A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A69CC2DC-D58E-8A1D-5C57-40F667B0F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E6FADF4C-0E79-E3A0-823F-22DF979EF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E72628C-D7D4-4325-94A8-95728F5F3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DD66D565-A6FD-CF22-3BAC-E3E6E895D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12E6EA16-F581-89B3-E19E-99B45701F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5AE63A08-C256-BB09-4046-21DBF4B00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580328F2-9ADF-872D-2712-EB6DF7641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45BFFEC0-10DB-9AC3-5E43-E7C89B62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77E9EC92-A03F-5839-CE0C-9A6C14F56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20F6BC9-333E-B997-1ED7-69752F190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C9DF2F22-DED2-4442-12C8-94A8BDF26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7E12CAC9-CB66-673E-FC53-9F41AEB20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F205415F-F8B0-A355-EE9B-9CEBE560B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1192553B-12BD-912D-10BE-A99221BD6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7760DCB8-379C-5EFC-653C-9E867701E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CC7797B8-8F28-5B5A-C28A-3EC155238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76A385D7-A29F-1CE1-B8A4-229A17272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966CAF4A-6837-AD0E-3E43-ECE8085BE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CF2B2BF5-1F40-0209-56BC-A72286624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8703087E-2298-98D6-510D-685C741B8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D1F629FD-CB21-42EF-C5E7-E0A570354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90FA935B-EA35-F846-3EA6-2DEA9E051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B73AE672-E660-4CFA-B64E-7D3FDBE9F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7574CE5C-E0A8-1B04-2A06-CB964C5F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4BB42DE4-5247-1EC0-867D-B4C5F46D1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7C36389A-BFBB-B17A-18D8-937BDF53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0165ADB0-E923-0C5D-A87A-C49ADFA2B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9042230E-D35F-7646-EB8A-A2F0EC440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B0662201-E613-9FE5-2B50-0C45DADE6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A112575A-3A30-BED2-1550-3E45C9095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7DDE9EDA-A7AC-978D-DD96-466815D9F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42CF7BFD-BA03-344B-D551-143355E79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847725</xdr:colOff>
      <xdr:row>7</xdr:row>
      <xdr:rowOff>9525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3982C883-9A62-C6D4-8B38-6F2DFAC99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276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6BF15A81-6E77-342D-945F-4E3D68FDCD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DA443CB5-8AE7-F7BF-CD0F-AC7ADDE9A17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8B75FBCA-0F99-2C75-AA69-EFEBEE2F55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B9F77853-C833-A302-73F0-C9D975843F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DCF9EF51-6005-D282-8EC0-AAA82DD786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48C47521-B253-3973-8746-1364DE43D8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B82895A-A56E-9FB3-9C8B-3036D2721C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210C8618-2425-9E86-7E24-478262262D3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34BDB33A-DD36-8029-93E0-D294435D3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1BF72A27-4FA4-7237-CD07-63335971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533CEC77-B8EF-1C0A-FE85-248D8B173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B7342749-CA3F-F5D5-30AC-C27178A7E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D7012292-67F0-7312-3900-A16DF6C6B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8A8525D8-BD60-DDA2-5CBA-E2660735F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B66EB41E-82DC-BC22-92D4-6D1F08F3A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E6D2ECA5-5211-42AF-145B-52ED09D2D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449A73F4-5538-0737-7CB0-887896E26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267BAF50-4547-AEA0-7A13-D8C5CECD2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30EE0112-7B51-AA1A-8CAD-52D92515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B7B94FC5-1DE7-07F0-8585-5B667D894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201A7DD0-5DF5-F9EF-83D2-B9D0E6AAC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E6157C52-54F7-EB3D-AFFC-654EDE03B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3F12BCC-8644-5764-8018-81B9C7247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419CED08-8D2A-F390-AED2-8944103EE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23B2984C-36BA-6359-2527-7083F3063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DD4C1C61-0FD1-03C4-6518-8BF3E6958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717C2218-A7EA-730C-57FF-44699649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71703ED2-7F9B-D3D0-F207-FD4469225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DAE8B729-0D3C-45BC-DDB9-F040C8BF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BF877B59-E587-48A6-EE36-F64E3C7D5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B6CE1FDC-CACF-D308-E0F0-90BB7692D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97677E30-5F6C-7E2E-8721-18B209D72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48D6FF50-5B7F-7440-AC55-FC1C69A25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89A063ED-CB51-9218-8420-8A0411C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1DCD8430-FC4C-27B6-FFFC-C401E2F5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B6A52F13-A0DE-E90D-C217-DAD6A81EA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263BFFAA-8D3B-02B1-7F42-EC50E57F4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ED5B8C27-4F4D-35A2-DA2C-FE439AE3F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9B1302E9-3A17-021A-6152-591052B5A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678D66A8-5721-A70B-9D49-5842009F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7EA9AA69-9647-BD97-2F9D-CD28B43CA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26F95360-7A07-BB56-56F5-5C2C64650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847725</xdr:colOff>
      <xdr:row>7</xdr:row>
      <xdr:rowOff>9525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85517393-726C-D537-7D7C-6C6B84B5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276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 rtlCol="0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applyStyles="0" summaryBelow="0" summaryRight="0" showOutlineSymbols="0"/>
    <pageSetUpPr/>
  </sheetPr>
  <dimension ref="A1:U265"/>
  <sheetViews>
    <sheetView tabSelected="1" topLeftCell="A1" workbookViewId="0">
      <selection activeCell="T10" sqref="T10"/>
    </sheetView>
  </sheetViews>
  <sheetFormatPr defaultColWidth="10.543958" defaultRowHeight="11.25" x14ac:dyDescent="0.2"/>
  <cols>
    <col min="1" max="1" width="9.664062" style="0" customWidth="1"/>
    <col min="2" max="2" width="17" style="0" customWidth="1"/>
    <col min="3" max="4" width="20" style="0" customWidth="1"/>
    <col min="5" max="5" width="11.164062" style="0" customWidth="1"/>
    <col min="6" max="6" width="59.164062" style="0" customWidth="1"/>
    <col min="7" max="7" width="15.832031" style="0" customWidth="1"/>
    <col min="8" max="8" width="22.664062" style="0" customWidth="1"/>
    <col min="9" max="9" width="9.664062" style="0" customWidth="1"/>
    <col min="10" max="12" width="7.832031" style="0" customWidth="1"/>
    <col min="13" max="13" width="15.164062" style="0" customWidth="1"/>
    <col min="14" max="14" width="10" style="0" customWidth="1"/>
    <col min="15" max="15" width="6.5" style="0" customWidth="1"/>
    <col min="16" max="17" width="9.664062" style="0" customWidth="1"/>
    <col min="18" max="18" width="10.664062" style="0" customWidth="1"/>
  </cols>
  <sheetData>
    <row r="1" spans="1:20" ht="11.25" customHeight="1" x14ac:dyDescent="0.2">
      <c r="A1" s="103"/>
      <c r="B1" s="103"/>
      <c r="C1" s="103"/>
      <c r="D1" s="103"/>
      <c r="E1" s="103"/>
      <c r="F1" s="103"/>
      <c r="G1" s="104"/>
      <c r="H1" s="104"/>
      <c r="I1" s="104"/>
      <c r="J1" s="103"/>
      <c r="K1" s="103"/>
      <c r="L1" s="103"/>
      <c r="M1" s="103"/>
      <c r="N1" s="103"/>
      <c r="O1" s="103"/>
      <c r="P1" s="103"/>
      <c r="Q1" s="103"/>
      <c r="R1" s="103"/>
    </row>
    <row r="2" spans="1:20" ht="11.25" customHeight="1" x14ac:dyDescent="0.2">
      <c r="A2" s="103"/>
      <c r="B2" s="103"/>
      <c r="C2" s="103"/>
      <c r="D2" s="103"/>
      <c r="E2" s="103"/>
      <c r="F2" s="103"/>
      <c r="G2" s="104"/>
      <c r="H2" s="105"/>
      <c r="I2" s="104"/>
      <c r="J2" s="104"/>
      <c r="K2" s="103"/>
      <c r="L2" s="103"/>
      <c r="M2" s="103"/>
      <c r="N2" s="103"/>
      <c r="O2" s="103"/>
      <c r="P2" s="103"/>
      <c r="Q2" s="103"/>
      <c r="R2" s="103"/>
    </row>
    <row r="3" spans="1:20" ht="15.75" customHeight="1" x14ac:dyDescent="0.25">
      <c r="A3" s="106"/>
      <c r="B3" s="106"/>
      <c r="C3" s="103"/>
      <c r="D3" s="103"/>
      <c r="E3" s="103"/>
      <c r="F3" s="103"/>
      <c r="G3" s="103"/>
      <c r="H3" s="107"/>
      <c r="I3" s="103"/>
      <c r="J3" s="103"/>
      <c r="K3" s="103"/>
      <c r="L3" s="103"/>
      <c r="M3" s="108" t="s">
        <v>0</v>
      </c>
      <c r="N3" s="103"/>
      <c r="O3" s="103"/>
      <c r="P3" s="109" t="s">
        <v>1</v>
      </c>
      <c r="Q3" s="103"/>
      <c r="R3" s="103"/>
    </row>
    <row r="4" spans="1:20" ht="12.75" customHeight="1" x14ac:dyDescent="0.2">
      <c r="A4" s="106"/>
      <c r="B4" s="106"/>
      <c r="C4" s="110"/>
      <c r="D4" s="103"/>
      <c r="E4" s="103"/>
      <c r="F4" s="103"/>
      <c r="G4" s="103"/>
      <c r="H4" s="107"/>
      <c r="I4" s="103"/>
      <c r="J4" s="103"/>
      <c r="K4" s="103"/>
      <c r="L4" s="103"/>
      <c r="N4" s="103"/>
      <c r="O4" s="103"/>
      <c r="P4" s="103"/>
      <c r="Q4" s="111"/>
      <c r="R4" s="111"/>
    </row>
    <row r="5" spans="1:20" ht="12.75" customHeight="1" x14ac:dyDescent="0.2">
      <c r="A5" s="106"/>
      <c r="B5" s="106"/>
      <c r="C5" s="110"/>
      <c r="D5" s="103"/>
      <c r="E5" s="103"/>
      <c r="F5" s="103"/>
      <c r="G5" s="103"/>
      <c r="H5" s="107"/>
      <c r="I5" s="103"/>
      <c r="J5" s="103"/>
      <c r="K5" s="112"/>
      <c r="L5" s="112"/>
      <c r="M5" s="113"/>
      <c r="O5" s="103"/>
      <c r="P5" s="103"/>
      <c r="Q5" s="111"/>
      <c r="R5" s="111"/>
    </row>
    <row r="6" spans="1:20" ht="14.25" customHeight="1" x14ac:dyDescent="0.2">
      <c r="A6" s="106"/>
      <c r="B6" s="106"/>
      <c r="C6" s="110"/>
      <c r="D6" s="103"/>
      <c r="E6" s="103"/>
      <c r="F6" s="114" t="s">
        <v>2</v>
      </c>
      <c r="G6" s="115"/>
      <c r="H6" s="116"/>
      <c r="I6" s="115"/>
      <c r="J6" s="115"/>
      <c r="K6" s="115"/>
      <c r="L6" s="115"/>
      <c r="M6" s="115"/>
      <c r="N6" s="103"/>
      <c r="O6" s="103"/>
      <c r="P6" s="111"/>
      <c r="Q6" s="111"/>
      <c r="R6" s="111"/>
    </row>
    <row r="7" spans="1:20" ht="30.75" customHeight="1" x14ac:dyDescent="0.25">
      <c r="A7" s="106"/>
      <c r="B7" s="106"/>
      <c r="C7" s="110"/>
      <c r="D7" s="117"/>
      <c r="E7" s="117"/>
      <c r="F7" s="118" t="s">
        <v>3</v>
      </c>
      <c r="G7" s="118"/>
      <c r="H7" s="118"/>
      <c r="I7" s="118"/>
      <c r="J7" s="118"/>
      <c r="K7" s="118"/>
      <c r="L7" s="118"/>
      <c r="M7" s="118"/>
      <c r="N7" s="119"/>
      <c r="O7" s="119"/>
      <c r="P7" s="111"/>
      <c r="Q7" s="111"/>
      <c r="R7" s="111"/>
    </row>
    <row r="8" spans="1:20" ht="11.25" customHeight="1" x14ac:dyDescent="0.2">
      <c r="A8" s="103"/>
      <c r="B8" s="103"/>
      <c r="C8" s="103"/>
      <c r="D8" s="103"/>
      <c r="E8" s="103"/>
      <c r="F8" s="103"/>
      <c r="G8" s="104"/>
      <c r="H8" s="105"/>
      <c r="I8" s="104"/>
      <c r="J8" s="103"/>
      <c r="K8" s="103"/>
      <c r="L8" s="103"/>
      <c r="M8" s="103"/>
      <c r="N8" s="103"/>
      <c r="O8" s="103"/>
      <c r="P8" s="103"/>
      <c r="Q8" s="103"/>
      <c r="R8" s="103"/>
    </row>
    <row r="9" spans="1:20" ht="12" customHeight="1" x14ac:dyDescent="0.25">
      <c r="A9" s="120"/>
      <c r="B9" s="120"/>
      <c r="C9" s="120"/>
      <c r="D9" s="120"/>
      <c r="E9" s="120"/>
      <c r="F9" s="120"/>
      <c r="G9" s="121"/>
      <c r="H9" s="121"/>
      <c r="I9" s="122"/>
      <c r="J9" s="120"/>
      <c r="K9" s="120"/>
      <c r="L9" s="120"/>
      <c r="M9" s="120"/>
      <c r="N9" s="120"/>
      <c r="O9" s="120"/>
      <c r="P9" s="120"/>
      <c r="Q9" s="120"/>
      <c r="R9" s="120"/>
    </row>
    <row r="10" spans="1:20" ht="41.25" customHeight="1" x14ac:dyDescent="0.25">
      <c r="A10" s="123" t="s">
        <v>4</v>
      </c>
      <c r="B10" s="123" t="s">
        <v>5</v>
      </c>
      <c r="C10" s="124" t="s">
        <v>6</v>
      </c>
      <c r="D10" s="123" t="s">
        <v>7</v>
      </c>
      <c r="E10" s="123" t="s">
        <v>8</v>
      </c>
      <c r="F10" s="123" t="s">
        <v>9</v>
      </c>
      <c r="G10" s="125" t="s">
        <v>10</v>
      </c>
      <c r="H10" s="126" t="s">
        <v>11</v>
      </c>
      <c r="I10" s="127" t="s">
        <v>12</v>
      </c>
      <c r="J10" s="123" t="s">
        <v>13</v>
      </c>
      <c r="K10" s="125" t="s">
        <v>14</v>
      </c>
      <c r="L10" s="125" t="s">
        <v>954</v>
      </c>
      <c r="M10" s="123" t="s">
        <v>15</v>
      </c>
      <c r="N10" s="123" t="s">
        <v>16</v>
      </c>
      <c r="O10" s="123" t="s">
        <v>17</v>
      </c>
      <c r="P10" s="123" t="s">
        <v>18</v>
      </c>
      <c r="Q10" s="123" t="s">
        <v>19</v>
      </c>
      <c r="R10" s="125" t="s">
        <v>22</v>
      </c>
      <c r="S10" s="0" t="s">
        <v>941</v>
      </c>
      <c r="T10" s="0" t="s">
        <v>924</v>
      </c>
    </row>
    <row r="11" spans="1:20" ht="67.5" customHeight="1" x14ac:dyDescent="0.2">
      <c r="A11" s="128" t="s">
        <v>74</v>
      </c>
      <c r="B11" s="128" t="s">
        <v>75</v>
      </c>
      <c r="C11" s="129">
        <f>HYPERLINK("http://atberg.aha.ru/dnv/npk2027-1-01.jpg")</f>
        <v/>
      </c>
      <c r="D11" s="130"/>
      <c r="E11" s="128" t="s">
        <v>76</v>
      </c>
      <c r="F11" s="131" t="s">
        <v>68</v>
      </c>
      <c r="G11" s="128" t="s">
        <v>66</v>
      </c>
      <c r="H11" s="132"/>
      <c r="I11" s="133"/>
      <c r="J11" s="134" t="s">
        <v>77</v>
      </c>
      <c r="K11" s="134" t="s">
        <v>78</v>
      </c>
      <c r="L11" s="134" t="s">
        <v>910</v>
      </c>
      <c r="M11" s="128" t="s">
        <v>79</v>
      </c>
      <c r="N11" s="26" t="s">
        <v>80</v>
      </c>
      <c r="O11" s="128"/>
      <c r="P11" s="27" t="s">
        <v>81</v>
      </c>
      <c r="Q11" s="27" t="s">
        <v>82</v>
      </c>
      <c r="R11" s="128">
        <v>149.86</v>
      </c>
      <c r="S11" s="0" t="s">
        <v>75</v>
      </c>
      <c r="T11" s="0" t="s">
        <v>902</v>
      </c>
    </row>
    <row r="12" spans="1:20" ht="67.5" customHeight="1" x14ac:dyDescent="0.2">
      <c r="A12" s="128" t="s">
        <v>85</v>
      </c>
      <c r="B12" s="128" t="s">
        <v>86</v>
      </c>
      <c r="C12" s="129">
        <f>HYPERLINK("http://atberg.aha.ru/dnv/npk2027-1-02.jpg")</f>
        <v/>
      </c>
      <c r="D12" s="130"/>
      <c r="E12" s="128" t="s">
        <v>87</v>
      </c>
      <c r="F12" s="131" t="s">
        <v>88</v>
      </c>
      <c r="G12" s="128" t="s">
        <v>66</v>
      </c>
      <c r="H12" s="132"/>
      <c r="I12" s="133"/>
      <c r="J12" s="134" t="s">
        <v>77</v>
      </c>
      <c r="K12" s="134" t="s">
        <v>78</v>
      </c>
      <c r="L12" s="134" t="s">
        <v>910</v>
      </c>
      <c r="M12" s="128" t="s">
        <v>79</v>
      </c>
      <c r="N12" s="26" t="s">
        <v>80</v>
      </c>
      <c r="O12" s="128"/>
      <c r="P12" s="27" t="s">
        <v>81</v>
      </c>
      <c r="Q12" s="27" t="s">
        <v>82</v>
      </c>
      <c r="R12" s="128">
        <v>149.86</v>
      </c>
      <c r="S12" s="0" t="s">
        <v>86</v>
      </c>
      <c r="T12" s="0" t="s">
        <v>902</v>
      </c>
    </row>
    <row r="13" spans="1:20" ht="67.5" customHeight="1" x14ac:dyDescent="0.2">
      <c r="A13" s="128" t="s">
        <v>89</v>
      </c>
      <c r="B13" s="128" t="s">
        <v>90</v>
      </c>
      <c r="C13" s="129">
        <f>HYPERLINK("http://atberg.aha.ru/dnv/npk2027-1-03.jpg")</f>
        <v/>
      </c>
      <c r="D13" s="130"/>
      <c r="E13" s="128" t="s">
        <v>91</v>
      </c>
      <c r="F13" s="131" t="s">
        <v>92</v>
      </c>
      <c r="G13" s="128" t="s">
        <v>66</v>
      </c>
      <c r="H13" s="132"/>
      <c r="I13" s="133"/>
      <c r="J13" s="134" t="s">
        <v>77</v>
      </c>
      <c r="K13" s="134" t="s">
        <v>78</v>
      </c>
      <c r="L13" s="134" t="s">
        <v>910</v>
      </c>
      <c r="M13" s="128" t="s">
        <v>79</v>
      </c>
      <c r="N13" s="26" t="s">
        <v>80</v>
      </c>
      <c r="O13" s="128"/>
      <c r="P13" s="27" t="s">
        <v>81</v>
      </c>
      <c r="Q13" s="27" t="s">
        <v>82</v>
      </c>
      <c r="R13" s="128">
        <v>149.86</v>
      </c>
      <c r="S13" s="0" t="s">
        <v>90</v>
      </c>
      <c r="T13" s="0" t="s">
        <v>902</v>
      </c>
    </row>
    <row r="14" spans="1:20" ht="67.5" customHeight="1" x14ac:dyDescent="0.2">
      <c r="A14" s="128" t="s">
        <v>93</v>
      </c>
      <c r="B14" s="128" t="s">
        <v>94</v>
      </c>
      <c r="C14" s="129">
        <f>HYPERLINK("http://atberg.aha.ru/dnv/npk2027-1-04.jpg")</f>
        <v/>
      </c>
      <c r="D14" s="130"/>
      <c r="E14" s="128" t="s">
        <v>95</v>
      </c>
      <c r="F14" s="131" t="s">
        <v>73</v>
      </c>
      <c r="G14" s="128" t="s">
        <v>66</v>
      </c>
      <c r="H14" s="132"/>
      <c r="I14" s="133"/>
      <c r="J14" s="134" t="s">
        <v>77</v>
      </c>
      <c r="K14" s="134" t="s">
        <v>78</v>
      </c>
      <c r="L14" s="134" t="s">
        <v>910</v>
      </c>
      <c r="M14" s="128" t="s">
        <v>79</v>
      </c>
      <c r="N14" s="26" t="s">
        <v>80</v>
      </c>
      <c r="O14" s="128"/>
      <c r="P14" s="27" t="s">
        <v>81</v>
      </c>
      <c r="Q14" s="27" t="s">
        <v>82</v>
      </c>
      <c r="R14" s="128">
        <v>149.86</v>
      </c>
      <c r="S14" s="0" t="s">
        <v>94</v>
      </c>
      <c r="T14" s="0" t="s">
        <v>902</v>
      </c>
    </row>
    <row r="15" spans="1:20" ht="67.5" customHeight="1" x14ac:dyDescent="0.2">
      <c r="A15" s="128" t="s">
        <v>96</v>
      </c>
      <c r="B15" s="128" t="s">
        <v>97</v>
      </c>
      <c r="C15" s="129">
        <f>HYPERLINK("http://atberg.aha.ru/dnv/npk2027-1-05.jpg")</f>
        <v/>
      </c>
      <c r="D15" s="130"/>
      <c r="E15" s="128" t="s">
        <v>98</v>
      </c>
      <c r="F15" s="131" t="s">
        <v>99</v>
      </c>
      <c r="G15" s="128" t="s">
        <v>66</v>
      </c>
      <c r="H15" s="132"/>
      <c r="I15" s="133"/>
      <c r="J15" s="134" t="s">
        <v>77</v>
      </c>
      <c r="K15" s="134" t="s">
        <v>78</v>
      </c>
      <c r="L15" s="134" t="s">
        <v>910</v>
      </c>
      <c r="M15" s="128" t="s">
        <v>79</v>
      </c>
      <c r="N15" s="26" t="s">
        <v>80</v>
      </c>
      <c r="O15" s="128"/>
      <c r="P15" s="27" t="s">
        <v>81</v>
      </c>
      <c r="Q15" s="27" t="s">
        <v>82</v>
      </c>
      <c r="R15" s="128">
        <v>149.86</v>
      </c>
      <c r="S15" s="0" t="s">
        <v>97</v>
      </c>
      <c r="T15" s="0" t="s">
        <v>902</v>
      </c>
    </row>
    <row r="16" spans="1:20" ht="67.5" customHeight="1" x14ac:dyDescent="0.2">
      <c r="A16" s="128" t="s">
        <v>100</v>
      </c>
      <c r="B16" s="128" t="s">
        <v>101</v>
      </c>
      <c r="C16" s="129">
        <f>HYPERLINK("http://atberg.aha.ru/dnv/npk2027-1-06.jpg")</f>
        <v/>
      </c>
      <c r="D16" s="130"/>
      <c r="E16" s="128" t="s">
        <v>102</v>
      </c>
      <c r="F16" s="131" t="s">
        <v>103</v>
      </c>
      <c r="G16" s="128" t="s">
        <v>66</v>
      </c>
      <c r="H16" s="132"/>
      <c r="I16" s="133"/>
      <c r="J16" s="134" t="s">
        <v>77</v>
      </c>
      <c r="K16" s="134" t="s">
        <v>78</v>
      </c>
      <c r="L16" s="134" t="s">
        <v>910</v>
      </c>
      <c r="M16" s="128" t="s">
        <v>79</v>
      </c>
      <c r="N16" s="26" t="s">
        <v>80</v>
      </c>
      <c r="O16" s="128"/>
      <c r="P16" s="27" t="s">
        <v>81</v>
      </c>
      <c r="Q16" s="27" t="s">
        <v>82</v>
      </c>
      <c r="R16" s="128">
        <v>149.86</v>
      </c>
      <c r="S16" s="0" t="s">
        <v>101</v>
      </c>
      <c r="T16" s="0" t="s">
        <v>902</v>
      </c>
    </row>
    <row r="17" spans="1:20" ht="67.5" customHeight="1" x14ac:dyDescent="0.2">
      <c r="A17" s="128" t="s">
        <v>104</v>
      </c>
      <c r="B17" s="128" t="s">
        <v>105</v>
      </c>
      <c r="C17" s="129">
        <f>HYPERLINK("http://atberg.aha.ru/dnv/npk2027-1-07.jpg")</f>
        <v/>
      </c>
      <c r="D17" s="130"/>
      <c r="E17" s="128" t="s">
        <v>106</v>
      </c>
      <c r="F17" s="131" t="s">
        <v>107</v>
      </c>
      <c r="G17" s="128" t="s">
        <v>66</v>
      </c>
      <c r="H17" s="132"/>
      <c r="I17" s="133"/>
      <c r="J17" s="134" t="s">
        <v>77</v>
      </c>
      <c r="K17" s="134" t="s">
        <v>78</v>
      </c>
      <c r="L17" s="134" t="s">
        <v>910</v>
      </c>
      <c r="M17" s="128" t="s">
        <v>79</v>
      </c>
      <c r="N17" s="26" t="s">
        <v>80</v>
      </c>
      <c r="O17" s="128"/>
      <c r="P17" s="27" t="s">
        <v>81</v>
      </c>
      <c r="Q17" s="27" t="s">
        <v>82</v>
      </c>
      <c r="R17" s="128">
        <v>149.86</v>
      </c>
      <c r="S17" s="0" t="s">
        <v>105</v>
      </c>
      <c r="T17" s="0" t="s">
        <v>902</v>
      </c>
    </row>
    <row r="18" spans="1:20" ht="67.5" customHeight="1" x14ac:dyDescent="0.2">
      <c r="A18" s="128" t="s">
        <v>108</v>
      </c>
      <c r="B18" s="128" t="s">
        <v>109</v>
      </c>
      <c r="C18" s="129">
        <f>HYPERLINK("http://atberg.aha.ru/dnv/npk2027-1-08.jpg")</f>
        <v/>
      </c>
      <c r="D18" s="130"/>
      <c r="E18" s="128" t="s">
        <v>110</v>
      </c>
      <c r="F18" s="131" t="s">
        <v>111</v>
      </c>
      <c r="G18" s="128" t="s">
        <v>66</v>
      </c>
      <c r="H18" s="132"/>
      <c r="I18" s="133"/>
      <c r="J18" s="134" t="s">
        <v>77</v>
      </c>
      <c r="K18" s="134" t="s">
        <v>78</v>
      </c>
      <c r="L18" s="134" t="s">
        <v>910</v>
      </c>
      <c r="M18" s="128" t="s">
        <v>79</v>
      </c>
      <c r="N18" s="26" t="s">
        <v>80</v>
      </c>
      <c r="O18" s="128"/>
      <c r="P18" s="27" t="s">
        <v>81</v>
      </c>
      <c r="Q18" s="27" t="s">
        <v>82</v>
      </c>
      <c r="R18" s="128">
        <v>149.86</v>
      </c>
      <c r="S18" s="0" t="s">
        <v>109</v>
      </c>
      <c r="T18" s="0" t="s">
        <v>902</v>
      </c>
    </row>
    <row r="19" spans="1:20" ht="67.5" customHeight="1" x14ac:dyDescent="0.2">
      <c r="A19" s="128" t="s">
        <v>112</v>
      </c>
      <c r="B19" s="128" t="s">
        <v>113</v>
      </c>
      <c r="C19" s="129">
        <f>HYPERLINK("http://atberg.aha.ru/dnv/npk2027-1-11.jpg")</f>
        <v/>
      </c>
      <c r="D19" s="130"/>
      <c r="E19" s="128" t="s">
        <v>114</v>
      </c>
      <c r="F19" s="131" t="s">
        <v>115</v>
      </c>
      <c r="G19" s="128" t="s">
        <v>66</v>
      </c>
      <c r="H19" s="132"/>
      <c r="I19" s="133"/>
      <c r="J19" s="134" t="s">
        <v>77</v>
      </c>
      <c r="K19" s="134" t="s">
        <v>78</v>
      </c>
      <c r="L19" s="134" t="s">
        <v>910</v>
      </c>
      <c r="M19" s="128" t="s">
        <v>79</v>
      </c>
      <c r="N19" s="26" t="s">
        <v>80</v>
      </c>
      <c r="O19" s="128"/>
      <c r="P19" s="27" t="s">
        <v>81</v>
      </c>
      <c r="Q19" s="27" t="s">
        <v>82</v>
      </c>
      <c r="R19" s="128">
        <v>149.86</v>
      </c>
      <c r="S19" s="0" t="s">
        <v>113</v>
      </c>
      <c r="T19" s="0" t="s">
        <v>902</v>
      </c>
    </row>
    <row r="20" spans="1:20" ht="67.5" customHeight="1" x14ac:dyDescent="0.2">
      <c r="A20" s="128" t="s">
        <v>116</v>
      </c>
      <c r="B20" s="128" t="s">
        <v>117</v>
      </c>
      <c r="C20" s="129">
        <f>HYPERLINK("http://atberg.aha.ru/dnv/npk2027-1-12.jpg")</f>
        <v/>
      </c>
      <c r="D20" s="130"/>
      <c r="E20" s="128" t="s">
        <v>118</v>
      </c>
      <c r="F20" s="131" t="s">
        <v>119</v>
      </c>
      <c r="G20" s="128" t="s">
        <v>66</v>
      </c>
      <c r="H20" s="132"/>
      <c r="I20" s="133"/>
      <c r="J20" s="134" t="s">
        <v>77</v>
      </c>
      <c r="K20" s="134" t="s">
        <v>78</v>
      </c>
      <c r="L20" s="134" t="s">
        <v>910</v>
      </c>
      <c r="M20" s="128" t="s">
        <v>79</v>
      </c>
      <c r="N20" s="26" t="s">
        <v>80</v>
      </c>
      <c r="O20" s="128"/>
      <c r="P20" s="27" t="s">
        <v>81</v>
      </c>
      <c r="Q20" s="27" t="s">
        <v>82</v>
      </c>
      <c r="R20" s="128">
        <v>149.86</v>
      </c>
      <c r="S20" s="0" t="s">
        <v>117</v>
      </c>
      <c r="T20" s="0" t="s">
        <v>902</v>
      </c>
    </row>
    <row r="21" spans="1:20" ht="67.5" customHeight="1" x14ac:dyDescent="0.2">
      <c r="A21" s="128" t="s">
        <v>120</v>
      </c>
      <c r="B21" s="128" t="s">
        <v>121</v>
      </c>
      <c r="C21" s="129">
        <f>HYPERLINK("http://atberg.aha.ru/dnv/npk2027-1-13.jpg")</f>
        <v/>
      </c>
      <c r="D21" s="130"/>
      <c r="E21" s="128" t="s">
        <v>122</v>
      </c>
      <c r="F21" s="131" t="s">
        <v>123</v>
      </c>
      <c r="G21" s="128" t="s">
        <v>66</v>
      </c>
      <c r="H21" s="132"/>
      <c r="I21" s="133"/>
      <c r="J21" s="134" t="s">
        <v>77</v>
      </c>
      <c r="K21" s="134" t="s">
        <v>78</v>
      </c>
      <c r="L21" s="134" t="s">
        <v>910</v>
      </c>
      <c r="M21" s="128" t="s">
        <v>79</v>
      </c>
      <c r="N21" s="26" t="s">
        <v>80</v>
      </c>
      <c r="O21" s="128"/>
      <c r="P21" s="27" t="s">
        <v>81</v>
      </c>
      <c r="Q21" s="27" t="s">
        <v>82</v>
      </c>
      <c r="R21" s="128">
        <v>149.86</v>
      </c>
      <c r="S21" s="0" t="s">
        <v>121</v>
      </c>
      <c r="T21" s="0" t="s">
        <v>902</v>
      </c>
    </row>
    <row r="22" spans="1:20" ht="67.5" customHeight="1" x14ac:dyDescent="0.2">
      <c r="A22" s="128" t="s">
        <v>124</v>
      </c>
      <c r="B22" s="128" t="s">
        <v>125</v>
      </c>
      <c r="C22" s="129">
        <f>HYPERLINK("http://atberg.aha.ru/dnv/npk2027-1-14.jpg")</f>
        <v/>
      </c>
      <c r="D22" s="130"/>
      <c r="E22" s="128" t="s">
        <v>126</v>
      </c>
      <c r="F22" s="131" t="s">
        <v>127</v>
      </c>
      <c r="G22" s="128" t="s">
        <v>66</v>
      </c>
      <c r="H22" s="132"/>
      <c r="I22" s="133"/>
      <c r="J22" s="134" t="s">
        <v>77</v>
      </c>
      <c r="K22" s="134"/>
      <c r="L22" s="134" t="s">
        <v>868</v>
      </c>
      <c r="M22" s="128" t="s">
        <v>79</v>
      </c>
      <c r="N22" s="26" t="s">
        <v>80</v>
      </c>
      <c r="O22" s="128"/>
      <c r="P22" s="27" t="s">
        <v>81</v>
      </c>
      <c r="Q22" s="27" t="s">
        <v>82</v>
      </c>
      <c r="R22" s="128">
        <v>149.86</v>
      </c>
      <c r="S22" s="0" t="s">
        <v>125</v>
      </c>
      <c r="T22" s="0" t="s">
        <v>902</v>
      </c>
    </row>
    <row r="23" spans="1:20" ht="67.5" customHeight="1" x14ac:dyDescent="0.2">
      <c r="A23" s="128" t="s">
        <v>128</v>
      </c>
      <c r="B23" s="128" t="s">
        <v>129</v>
      </c>
      <c r="C23" s="129">
        <f>HYPERLINK("http://atberg.aha.ru/dnv/npk2027-1-15.jpg")</f>
        <v/>
      </c>
      <c r="D23" s="130"/>
      <c r="E23" s="128" t="s">
        <v>130</v>
      </c>
      <c r="F23" s="131" t="s">
        <v>131</v>
      </c>
      <c r="G23" s="128" t="s">
        <v>66</v>
      </c>
      <c r="H23" s="132"/>
      <c r="I23" s="133"/>
      <c r="J23" s="134" t="s">
        <v>77</v>
      </c>
      <c r="K23" s="134" t="s">
        <v>78</v>
      </c>
      <c r="L23" s="134" t="s">
        <v>910</v>
      </c>
      <c r="M23" s="128" t="s">
        <v>79</v>
      </c>
      <c r="N23" s="26" t="s">
        <v>80</v>
      </c>
      <c r="O23" s="128"/>
      <c r="P23" s="27" t="s">
        <v>81</v>
      </c>
      <c r="Q23" s="27" t="s">
        <v>82</v>
      </c>
      <c r="R23" s="128">
        <v>149.86</v>
      </c>
      <c r="S23" s="0" t="s">
        <v>129</v>
      </c>
      <c r="T23" s="0" t="s">
        <v>902</v>
      </c>
    </row>
    <row r="24" spans="1:20" ht="67.5" customHeight="1" x14ac:dyDescent="0.2">
      <c r="A24" s="128" t="s">
        <v>132</v>
      </c>
      <c r="B24" s="128" t="s">
        <v>133</v>
      </c>
      <c r="C24" s="129">
        <f>HYPERLINK("http://atberg.aha.ru/dnv/npk2027-1-16.jpg")</f>
        <v/>
      </c>
      <c r="D24" s="130"/>
      <c r="E24" s="128" t="s">
        <v>134</v>
      </c>
      <c r="F24" s="131" t="s">
        <v>135</v>
      </c>
      <c r="G24" s="128" t="s">
        <v>66</v>
      </c>
      <c r="H24" s="132"/>
      <c r="I24" s="133"/>
      <c r="J24" s="134" t="s">
        <v>77</v>
      </c>
      <c r="K24" s="134" t="s">
        <v>78</v>
      </c>
      <c r="L24" s="134" t="s">
        <v>910</v>
      </c>
      <c r="M24" s="128" t="s">
        <v>79</v>
      </c>
      <c r="N24" s="26" t="s">
        <v>80</v>
      </c>
      <c r="O24" s="128"/>
      <c r="P24" s="27" t="s">
        <v>81</v>
      </c>
      <c r="Q24" s="27" t="s">
        <v>82</v>
      </c>
      <c r="R24" s="128">
        <v>149.86</v>
      </c>
      <c r="S24" s="0" t="s">
        <v>133</v>
      </c>
      <c r="T24" s="0" t="s">
        <v>902</v>
      </c>
    </row>
    <row r="25" spans="1:20" ht="67.5" customHeight="1" x14ac:dyDescent="0.2">
      <c r="A25" s="128" t="s">
        <v>136</v>
      </c>
      <c r="B25" s="128" t="s">
        <v>137</v>
      </c>
      <c r="C25" s="129">
        <f>HYPERLINK("http://atberg.aha.ru/dnv/npk2027-1-17.jpg")</f>
        <v/>
      </c>
      <c r="D25" s="130"/>
      <c r="E25" s="128" t="s">
        <v>138</v>
      </c>
      <c r="F25" s="131" t="s">
        <v>139</v>
      </c>
      <c r="G25" s="128" t="s">
        <v>66</v>
      </c>
      <c r="H25" s="132"/>
      <c r="I25" s="133"/>
      <c r="J25" s="134" t="s">
        <v>77</v>
      </c>
      <c r="K25" s="134" t="s">
        <v>78</v>
      </c>
      <c r="L25" s="134" t="s">
        <v>910</v>
      </c>
      <c r="M25" s="128" t="s">
        <v>79</v>
      </c>
      <c r="N25" s="26" t="s">
        <v>80</v>
      </c>
      <c r="O25" s="128"/>
      <c r="P25" s="27" t="s">
        <v>81</v>
      </c>
      <c r="Q25" s="27" t="s">
        <v>82</v>
      </c>
      <c r="R25" s="128">
        <v>149.86</v>
      </c>
      <c r="S25" s="0" t="s">
        <v>137</v>
      </c>
      <c r="T25" s="0" t="s">
        <v>902</v>
      </c>
    </row>
    <row r="26" spans="1:20" ht="67.5" customHeight="1" x14ac:dyDescent="0.2">
      <c r="A26" s="128" t="s">
        <v>140</v>
      </c>
      <c r="B26" s="128" t="s">
        <v>141</v>
      </c>
      <c r="C26" s="129">
        <f>HYPERLINK("http://atberg.aha.ru/dnv/npk2027-1-18.jpg")</f>
        <v/>
      </c>
      <c r="D26" s="130"/>
      <c r="E26" s="128" t="s">
        <v>142</v>
      </c>
      <c r="F26" s="131" t="s">
        <v>143</v>
      </c>
      <c r="G26" s="128" t="s">
        <v>66</v>
      </c>
      <c r="H26" s="132"/>
      <c r="I26" s="133"/>
      <c r="J26" s="134" t="s">
        <v>77</v>
      </c>
      <c r="K26" s="134"/>
      <c r="L26" s="134" t="s">
        <v>868</v>
      </c>
      <c r="M26" s="128" t="s">
        <v>79</v>
      </c>
      <c r="N26" s="26" t="s">
        <v>80</v>
      </c>
      <c r="O26" s="128"/>
      <c r="P26" s="27" t="s">
        <v>81</v>
      </c>
      <c r="Q26" s="27" t="s">
        <v>82</v>
      </c>
      <c r="R26" s="128">
        <v>149.86</v>
      </c>
      <c r="S26" s="0" t="s">
        <v>141</v>
      </c>
      <c r="T26" s="0" t="s">
        <v>902</v>
      </c>
    </row>
    <row r="27" spans="1:20" ht="67.5" customHeight="1" x14ac:dyDescent="0.2">
      <c r="A27" s="128" t="s">
        <v>144</v>
      </c>
      <c r="B27" s="128" t="s">
        <v>145</v>
      </c>
      <c r="C27" s="129">
        <f>HYPERLINK("http://atberg.aha.ru/dnv/npk2027-1-19.jpg")</f>
        <v/>
      </c>
      <c r="D27" s="130"/>
      <c r="E27" s="128" t="s">
        <v>146</v>
      </c>
      <c r="F27" s="131" t="s">
        <v>147</v>
      </c>
      <c r="G27" s="128" t="s">
        <v>66</v>
      </c>
      <c r="H27" s="132"/>
      <c r="I27" s="133"/>
      <c r="J27" s="134" t="s">
        <v>77</v>
      </c>
      <c r="K27" s="134"/>
      <c r="L27" s="134" t="s">
        <v>868</v>
      </c>
      <c r="M27" s="128" t="s">
        <v>79</v>
      </c>
      <c r="N27" s="26" t="s">
        <v>80</v>
      </c>
      <c r="O27" s="128"/>
      <c r="P27" s="27" t="s">
        <v>81</v>
      </c>
      <c r="Q27" s="27" t="s">
        <v>82</v>
      </c>
      <c r="R27" s="128">
        <v>149.86</v>
      </c>
      <c r="S27" s="0" t="s">
        <v>145</v>
      </c>
      <c r="T27" s="0" t="s">
        <v>902</v>
      </c>
    </row>
    <row r="28" spans="1:20" ht="67.5" customHeight="1" x14ac:dyDescent="0.2">
      <c r="A28" s="128" t="s">
        <v>148</v>
      </c>
      <c r="B28" s="128" t="s">
        <v>149</v>
      </c>
      <c r="C28" s="129">
        <f>HYPERLINK("http://atberg.aha.ru/dnv/npk2027-1-20.jpg")</f>
        <v/>
      </c>
      <c r="D28" s="130"/>
      <c r="E28" s="128" t="s">
        <v>150</v>
      </c>
      <c r="F28" s="131" t="s">
        <v>151</v>
      </c>
      <c r="G28" s="128" t="s">
        <v>66</v>
      </c>
      <c r="H28" s="132"/>
      <c r="I28" s="133"/>
      <c r="J28" s="134" t="s">
        <v>77</v>
      </c>
      <c r="K28" s="134" t="s">
        <v>78</v>
      </c>
      <c r="L28" s="134" t="s">
        <v>910</v>
      </c>
      <c r="M28" s="128" t="s">
        <v>79</v>
      </c>
      <c r="N28" s="26" t="s">
        <v>80</v>
      </c>
      <c r="O28" s="128"/>
      <c r="P28" s="27" t="s">
        <v>81</v>
      </c>
      <c r="Q28" s="27" t="s">
        <v>82</v>
      </c>
      <c r="R28" s="128">
        <v>149.86</v>
      </c>
      <c r="S28" s="0" t="s">
        <v>149</v>
      </c>
      <c r="T28" s="0" t="s">
        <v>902</v>
      </c>
    </row>
    <row r="29" spans="1:20" ht="67.5" customHeight="1" x14ac:dyDescent="0.2">
      <c r="A29" s="128" t="s">
        <v>152</v>
      </c>
      <c r="B29" s="128" t="s">
        <v>153</v>
      </c>
      <c r="C29" s="129">
        <f>HYPERLINK("http://atberg.aha.ru/dnv/npk2027-1-21.jpg")</f>
        <v/>
      </c>
      <c r="D29" s="130"/>
      <c r="E29" s="128" t="s">
        <v>154</v>
      </c>
      <c r="F29" s="131" t="s">
        <v>155</v>
      </c>
      <c r="G29" s="128" t="s">
        <v>66</v>
      </c>
      <c r="H29" s="132"/>
      <c r="I29" s="133"/>
      <c r="J29" s="134" t="s">
        <v>77</v>
      </c>
      <c r="K29" s="134"/>
      <c r="L29" s="134" t="s">
        <v>868</v>
      </c>
      <c r="M29" s="128" t="s">
        <v>79</v>
      </c>
      <c r="N29" s="26" t="s">
        <v>80</v>
      </c>
      <c r="O29" s="128"/>
      <c r="P29" s="27" t="s">
        <v>81</v>
      </c>
      <c r="Q29" s="27" t="s">
        <v>82</v>
      </c>
      <c r="R29" s="128">
        <v>149.86</v>
      </c>
      <c r="S29" s="0" t="s">
        <v>153</v>
      </c>
      <c r="T29" s="0" t="s">
        <v>902</v>
      </c>
    </row>
    <row r="30" spans="1:20" ht="67.5" customHeight="1" x14ac:dyDescent="0.2">
      <c r="A30" s="128" t="s">
        <v>156</v>
      </c>
      <c r="B30" s="128" t="s">
        <v>157</v>
      </c>
      <c r="C30" s="129">
        <f>HYPERLINK("http://atberg.aha.ru/dnv/npk2027-1-22.jpg")</f>
        <v/>
      </c>
      <c r="D30" s="130"/>
      <c r="E30" s="128" t="s">
        <v>158</v>
      </c>
      <c r="F30" s="131" t="s">
        <v>159</v>
      </c>
      <c r="G30" s="128" t="s">
        <v>66</v>
      </c>
      <c r="H30" s="132"/>
      <c r="I30" s="133"/>
      <c r="J30" s="134" t="s">
        <v>77</v>
      </c>
      <c r="K30" s="134"/>
      <c r="L30" s="134" t="s">
        <v>868</v>
      </c>
      <c r="M30" s="128" t="s">
        <v>79</v>
      </c>
      <c r="N30" s="26" t="s">
        <v>80</v>
      </c>
      <c r="O30" s="128"/>
      <c r="P30" s="27" t="s">
        <v>81</v>
      </c>
      <c r="Q30" s="27" t="s">
        <v>82</v>
      </c>
      <c r="R30" s="128">
        <v>149.86</v>
      </c>
      <c r="S30" s="0" t="s">
        <v>157</v>
      </c>
      <c r="T30" s="0" t="s">
        <v>902</v>
      </c>
    </row>
    <row r="31" spans="1:20" ht="67.5" customHeight="1" x14ac:dyDescent="0.2">
      <c r="A31" s="128" t="s">
        <v>160</v>
      </c>
      <c r="B31" s="128" t="s">
        <v>161</v>
      </c>
      <c r="C31" s="129">
        <f>HYPERLINK("http://atberg.aha.ru/dnv/npk2027-1-23.jpg")</f>
        <v/>
      </c>
      <c r="D31" s="130"/>
      <c r="E31" s="128" t="s">
        <v>162</v>
      </c>
      <c r="F31" s="131" t="s">
        <v>69</v>
      </c>
      <c r="G31" s="128" t="s">
        <v>66</v>
      </c>
      <c r="H31" s="132"/>
      <c r="I31" s="133"/>
      <c r="J31" s="134" t="s">
        <v>77</v>
      </c>
      <c r="K31" s="134"/>
      <c r="L31" s="134" t="s">
        <v>868</v>
      </c>
      <c r="M31" s="128" t="s">
        <v>79</v>
      </c>
      <c r="N31" s="26" t="s">
        <v>80</v>
      </c>
      <c r="O31" s="128"/>
      <c r="P31" s="27" t="s">
        <v>81</v>
      </c>
      <c r="Q31" s="27" t="s">
        <v>82</v>
      </c>
      <c r="R31" s="128">
        <v>149.86</v>
      </c>
      <c r="S31" s="0" t="s">
        <v>161</v>
      </c>
      <c r="T31" s="0" t="s">
        <v>902</v>
      </c>
    </row>
    <row r="32" spans="1:20" ht="67.5" customHeight="1" x14ac:dyDescent="0.2">
      <c r="A32" s="128" t="s">
        <v>163</v>
      </c>
      <c r="B32" s="128" t="s">
        <v>164</v>
      </c>
      <c r="C32" s="129">
        <f>HYPERLINK("http://atberg.aha.ru/dnv/npk2027-1-24.jpg")</f>
        <v/>
      </c>
      <c r="D32" s="130"/>
      <c r="E32" s="128" t="s">
        <v>165</v>
      </c>
      <c r="F32" s="131" t="s">
        <v>166</v>
      </c>
      <c r="G32" s="128" t="s">
        <v>66</v>
      </c>
      <c r="H32" s="132"/>
      <c r="I32" s="133"/>
      <c r="J32" s="134" t="s">
        <v>77</v>
      </c>
      <c r="K32" s="134" t="s">
        <v>78</v>
      </c>
      <c r="L32" s="134" t="s">
        <v>910</v>
      </c>
      <c r="M32" s="128" t="s">
        <v>79</v>
      </c>
      <c r="N32" s="26" t="s">
        <v>80</v>
      </c>
      <c r="O32" s="128"/>
      <c r="P32" s="27" t="s">
        <v>81</v>
      </c>
      <c r="Q32" s="27" t="s">
        <v>82</v>
      </c>
      <c r="R32" s="128">
        <v>149.86</v>
      </c>
      <c r="S32" s="0" t="s">
        <v>164</v>
      </c>
      <c r="T32" s="0" t="s">
        <v>902</v>
      </c>
    </row>
    <row r="33" spans="1:20" ht="67.5" customHeight="1" x14ac:dyDescent="0.2">
      <c r="A33" s="128" t="s">
        <v>167</v>
      </c>
      <c r="B33" s="128" t="s">
        <v>168</v>
      </c>
      <c r="C33" s="129">
        <f>HYPERLINK("http://atberg.aha.ru/dnv/npk2027-1-25.jpg")</f>
        <v/>
      </c>
      <c r="D33" s="130"/>
      <c r="E33" s="128" t="s">
        <v>169</v>
      </c>
      <c r="F33" s="131" t="s">
        <v>170</v>
      </c>
      <c r="G33" s="128" t="s">
        <v>66</v>
      </c>
      <c r="H33" s="132"/>
      <c r="I33" s="133"/>
      <c r="J33" s="134" t="s">
        <v>77</v>
      </c>
      <c r="K33" s="134" t="s">
        <v>78</v>
      </c>
      <c r="L33" s="134" t="s">
        <v>910</v>
      </c>
      <c r="M33" s="128" t="s">
        <v>79</v>
      </c>
      <c r="N33" s="26" t="s">
        <v>80</v>
      </c>
      <c r="O33" s="128"/>
      <c r="P33" s="27" t="s">
        <v>81</v>
      </c>
      <c r="Q33" s="27" t="s">
        <v>82</v>
      </c>
      <c r="R33" s="128">
        <v>149.86</v>
      </c>
      <c r="S33" s="0" t="s">
        <v>168</v>
      </c>
      <c r="T33" s="0" t="s">
        <v>902</v>
      </c>
    </row>
    <row r="34" spans="1:20" ht="67.5" customHeight="1" x14ac:dyDescent="0.2">
      <c r="A34" s="128" t="s">
        <v>171</v>
      </c>
      <c r="B34" s="128" t="s">
        <v>172</v>
      </c>
      <c r="C34" s="129">
        <f>HYPERLINK("http://atberg.aha.ru/dnv/npk2027-1-26.jpg")</f>
        <v/>
      </c>
      <c r="D34" s="130"/>
      <c r="E34" s="128" t="s">
        <v>173</v>
      </c>
      <c r="F34" s="131" t="s">
        <v>174</v>
      </c>
      <c r="G34" s="128" t="s">
        <v>66</v>
      </c>
      <c r="H34" s="132"/>
      <c r="I34" s="133"/>
      <c r="J34" s="134" t="s">
        <v>77</v>
      </c>
      <c r="K34" s="134" t="s">
        <v>78</v>
      </c>
      <c r="L34" s="134" t="s">
        <v>910</v>
      </c>
      <c r="M34" s="128" t="s">
        <v>79</v>
      </c>
      <c r="N34" s="26" t="s">
        <v>80</v>
      </c>
      <c r="O34" s="128"/>
      <c r="P34" s="27" t="s">
        <v>81</v>
      </c>
      <c r="Q34" s="27" t="s">
        <v>82</v>
      </c>
      <c r="R34" s="128">
        <v>149.86</v>
      </c>
      <c r="S34" s="0" t="s">
        <v>172</v>
      </c>
      <c r="T34" s="0" t="s">
        <v>902</v>
      </c>
    </row>
    <row r="35" spans="1:20" ht="67.5" customHeight="1" x14ac:dyDescent="0.2">
      <c r="A35" s="128" t="s">
        <v>175</v>
      </c>
      <c r="B35" s="128" t="s">
        <v>176</v>
      </c>
      <c r="C35" s="129">
        <f>HYPERLINK("http://atberg.aha.ru/dnv/npk2027-1-27.jpg")</f>
        <v/>
      </c>
      <c r="D35" s="130"/>
      <c r="E35" s="128" t="s">
        <v>177</v>
      </c>
      <c r="F35" s="131" t="s">
        <v>178</v>
      </c>
      <c r="G35" s="128" t="s">
        <v>66</v>
      </c>
      <c r="H35" s="132"/>
      <c r="I35" s="133"/>
      <c r="J35" s="134" t="s">
        <v>77</v>
      </c>
      <c r="K35" s="134"/>
      <c r="L35" s="134" t="s">
        <v>868</v>
      </c>
      <c r="M35" s="128" t="s">
        <v>79</v>
      </c>
      <c r="N35" s="26" t="s">
        <v>80</v>
      </c>
      <c r="O35" s="128"/>
      <c r="P35" s="27" t="s">
        <v>81</v>
      </c>
      <c r="Q35" s="27" t="s">
        <v>82</v>
      </c>
      <c r="R35" s="128">
        <v>149.86</v>
      </c>
      <c r="S35" s="0" t="s">
        <v>176</v>
      </c>
      <c r="T35" s="0" t="s">
        <v>902</v>
      </c>
    </row>
    <row r="36" spans="1:20" ht="67.5" customHeight="1" x14ac:dyDescent="0.2">
      <c r="A36" s="128" t="s">
        <v>179</v>
      </c>
      <c r="B36" s="128" t="s">
        <v>180</v>
      </c>
      <c r="C36" s="129">
        <f>HYPERLINK("http://atberg.aha.ru/dnv/npk2027-1-28.jpg")</f>
        <v/>
      </c>
      <c r="D36" s="130"/>
      <c r="E36" s="128" t="s">
        <v>181</v>
      </c>
      <c r="F36" s="131" t="s">
        <v>182</v>
      </c>
      <c r="G36" s="128" t="s">
        <v>66</v>
      </c>
      <c r="H36" s="132"/>
      <c r="I36" s="133"/>
      <c r="J36" s="134" t="s">
        <v>77</v>
      </c>
      <c r="K36" s="134"/>
      <c r="L36" s="134" t="s">
        <v>868</v>
      </c>
      <c r="M36" s="128" t="s">
        <v>79</v>
      </c>
      <c r="N36" s="26" t="s">
        <v>80</v>
      </c>
      <c r="O36" s="128"/>
      <c r="P36" s="27" t="s">
        <v>81</v>
      </c>
      <c r="Q36" s="27" t="s">
        <v>82</v>
      </c>
      <c r="R36" s="128">
        <v>149.86</v>
      </c>
      <c r="S36" s="0" t="s">
        <v>180</v>
      </c>
      <c r="T36" s="0" t="s">
        <v>902</v>
      </c>
    </row>
    <row r="37" spans="1:20" ht="67.5" customHeight="1" x14ac:dyDescent="0.2">
      <c r="A37" s="128" t="s">
        <v>183</v>
      </c>
      <c r="B37" s="128" t="s">
        <v>184</v>
      </c>
      <c r="C37" s="129">
        <f>HYPERLINK("http://atberg.aha.ru/dnv/npk2027-1-29.jpg")</f>
        <v/>
      </c>
      <c r="D37" s="130"/>
      <c r="E37" s="128" t="s">
        <v>185</v>
      </c>
      <c r="F37" s="131" t="s">
        <v>186</v>
      </c>
      <c r="G37" s="128" t="s">
        <v>66</v>
      </c>
      <c r="H37" s="132"/>
      <c r="I37" s="133"/>
      <c r="J37" s="134" t="s">
        <v>77</v>
      </c>
      <c r="K37" s="134" t="s">
        <v>78</v>
      </c>
      <c r="L37" s="134" t="s">
        <v>910</v>
      </c>
      <c r="M37" s="128" t="s">
        <v>79</v>
      </c>
      <c r="N37" s="26" t="s">
        <v>80</v>
      </c>
      <c r="O37" s="128"/>
      <c r="P37" s="27" t="s">
        <v>81</v>
      </c>
      <c r="Q37" s="27" t="s">
        <v>82</v>
      </c>
      <c r="R37" s="128">
        <v>149.86</v>
      </c>
      <c r="S37" s="0" t="s">
        <v>184</v>
      </c>
      <c r="T37" s="0" t="s">
        <v>902</v>
      </c>
    </row>
    <row r="38" spans="1:20" ht="67.5" customHeight="1" x14ac:dyDescent="0.2">
      <c r="A38" s="128" t="s">
        <v>187</v>
      </c>
      <c r="B38" s="128" t="s">
        <v>188</v>
      </c>
      <c r="C38" s="129">
        <f>HYPERLINK("http://atberg.aha.ru/dnv/npk2027-1-30.jpg")</f>
        <v/>
      </c>
      <c r="D38" s="130"/>
      <c r="E38" s="128" t="s">
        <v>189</v>
      </c>
      <c r="F38" s="131" t="s">
        <v>190</v>
      </c>
      <c r="G38" s="128" t="s">
        <v>66</v>
      </c>
      <c r="H38" s="132"/>
      <c r="I38" s="133"/>
      <c r="J38" s="134" t="s">
        <v>77</v>
      </c>
      <c r="K38" s="134" t="s">
        <v>78</v>
      </c>
      <c r="L38" s="134" t="s">
        <v>910</v>
      </c>
      <c r="M38" s="128" t="s">
        <v>79</v>
      </c>
      <c r="N38" s="26" t="s">
        <v>80</v>
      </c>
      <c r="O38" s="128"/>
      <c r="P38" s="27" t="s">
        <v>81</v>
      </c>
      <c r="Q38" s="27" t="s">
        <v>82</v>
      </c>
      <c r="R38" s="128">
        <v>149.86</v>
      </c>
      <c r="S38" s="0" t="s">
        <v>188</v>
      </c>
      <c r="T38" s="0" t="s">
        <v>902</v>
      </c>
    </row>
    <row r="39" spans="1:20" ht="67.5" customHeight="1" x14ac:dyDescent="0.2">
      <c r="A39" s="128" t="s">
        <v>191</v>
      </c>
      <c r="B39" s="128" t="s">
        <v>192</v>
      </c>
      <c r="C39" s="129">
        <f>HYPERLINK("http://atberg.aha.ru/dnv/npk2027-1-31.jpg")</f>
        <v/>
      </c>
      <c r="D39" s="130"/>
      <c r="E39" s="128" t="s">
        <v>193</v>
      </c>
      <c r="F39" s="131" t="s">
        <v>194</v>
      </c>
      <c r="G39" s="128" t="s">
        <v>66</v>
      </c>
      <c r="H39" s="132"/>
      <c r="I39" s="133"/>
      <c r="J39" s="134" t="s">
        <v>77</v>
      </c>
      <c r="K39" s="134" t="s">
        <v>78</v>
      </c>
      <c r="L39" s="134" t="s">
        <v>910</v>
      </c>
      <c r="M39" s="128" t="s">
        <v>79</v>
      </c>
      <c r="N39" s="26" t="s">
        <v>80</v>
      </c>
      <c r="O39" s="128"/>
      <c r="P39" s="27" t="s">
        <v>81</v>
      </c>
      <c r="Q39" s="27" t="s">
        <v>82</v>
      </c>
      <c r="R39" s="128">
        <v>149.86</v>
      </c>
      <c r="S39" s="0" t="s">
        <v>192</v>
      </c>
      <c r="T39" s="0" t="s">
        <v>902</v>
      </c>
    </row>
    <row r="40" spans="1:20" ht="67.5" customHeight="1" x14ac:dyDescent="0.2">
      <c r="A40" s="128" t="s">
        <v>195</v>
      </c>
      <c r="B40" s="128" t="s">
        <v>196</v>
      </c>
      <c r="C40" s="129">
        <f>HYPERLINK("http://atberg.aha.ru/dnv/npk2027-1-32.jpg")</f>
        <v/>
      </c>
      <c r="D40" s="130"/>
      <c r="E40" s="128" t="s">
        <v>197</v>
      </c>
      <c r="F40" s="131" t="s">
        <v>198</v>
      </c>
      <c r="G40" s="128" t="s">
        <v>66</v>
      </c>
      <c r="H40" s="132"/>
      <c r="I40" s="133"/>
      <c r="J40" s="134" t="s">
        <v>77</v>
      </c>
      <c r="K40" s="134"/>
      <c r="L40" s="134" t="s">
        <v>868</v>
      </c>
      <c r="M40" s="128" t="s">
        <v>79</v>
      </c>
      <c r="N40" s="26" t="s">
        <v>80</v>
      </c>
      <c r="O40" s="128"/>
      <c r="P40" s="27" t="s">
        <v>81</v>
      </c>
      <c r="Q40" s="27" t="s">
        <v>82</v>
      </c>
      <c r="R40" s="128">
        <v>149.86</v>
      </c>
      <c r="S40" s="0" t="s">
        <v>196</v>
      </c>
      <c r="T40" s="0" t="s">
        <v>902</v>
      </c>
    </row>
    <row r="41" spans="1:20" ht="67.5" customHeight="1" x14ac:dyDescent="0.2">
      <c r="A41" s="128" t="s">
        <v>199</v>
      </c>
      <c r="B41" s="128" t="s">
        <v>200</v>
      </c>
      <c r="C41" s="129">
        <f>HYPERLINK("http://atberg.aha.ru/dnv/npk2027-1-33.jpg")</f>
        <v/>
      </c>
      <c r="D41" s="130"/>
      <c r="E41" s="128" t="s">
        <v>201</v>
      </c>
      <c r="F41" s="131" t="s">
        <v>202</v>
      </c>
      <c r="G41" s="128" t="s">
        <v>66</v>
      </c>
      <c r="H41" s="132"/>
      <c r="I41" s="133"/>
      <c r="J41" s="134" t="s">
        <v>77</v>
      </c>
      <c r="K41" s="134"/>
      <c r="L41" s="134" t="s">
        <v>868</v>
      </c>
      <c r="M41" s="128" t="s">
        <v>79</v>
      </c>
      <c r="N41" s="26" t="s">
        <v>80</v>
      </c>
      <c r="O41" s="128"/>
      <c r="P41" s="27" t="s">
        <v>81</v>
      </c>
      <c r="Q41" s="27" t="s">
        <v>82</v>
      </c>
      <c r="R41" s="128">
        <v>149.86</v>
      </c>
      <c r="S41" s="0" t="s">
        <v>200</v>
      </c>
      <c r="T41" s="0" t="s">
        <v>902</v>
      </c>
    </row>
    <row r="42" spans="1:20" ht="67.5" customHeight="1" x14ac:dyDescent="0.2">
      <c r="A42" s="128" t="s">
        <v>203</v>
      </c>
      <c r="B42" s="128" t="s">
        <v>204</v>
      </c>
      <c r="C42" s="129">
        <f>HYPERLINK("http://atberg.aha.ru/dnv/npk2027-1-34.jpg")</f>
        <v/>
      </c>
      <c r="D42" s="130"/>
      <c r="E42" s="128" t="s">
        <v>205</v>
      </c>
      <c r="F42" s="131" t="s">
        <v>206</v>
      </c>
      <c r="G42" s="128" t="s">
        <v>66</v>
      </c>
      <c r="H42" s="132"/>
      <c r="I42" s="133"/>
      <c r="J42" s="134" t="s">
        <v>77</v>
      </c>
      <c r="K42" s="134" t="s">
        <v>78</v>
      </c>
      <c r="L42" s="134" t="s">
        <v>910</v>
      </c>
      <c r="M42" s="128" t="s">
        <v>79</v>
      </c>
      <c r="N42" s="26" t="s">
        <v>80</v>
      </c>
      <c r="O42" s="128"/>
      <c r="P42" s="27" t="s">
        <v>81</v>
      </c>
      <c r="Q42" s="27" t="s">
        <v>82</v>
      </c>
      <c r="R42" s="128">
        <v>149.86</v>
      </c>
      <c r="S42" s="0" t="s">
        <v>204</v>
      </c>
      <c r="T42" s="0" t="s">
        <v>902</v>
      </c>
    </row>
    <row r="43" spans="1:20" ht="67.5" customHeight="1" x14ac:dyDescent="0.2">
      <c r="A43" s="128" t="s">
        <v>207</v>
      </c>
      <c r="B43" s="128" t="s">
        <v>208</v>
      </c>
      <c r="C43" s="129">
        <f>HYPERLINK("http://atberg.aha.ru/dnv/npk2027-1-35.jpg")</f>
        <v/>
      </c>
      <c r="D43" s="130"/>
      <c r="E43" s="128" t="s">
        <v>209</v>
      </c>
      <c r="F43" s="131" t="s">
        <v>210</v>
      </c>
      <c r="G43" s="128" t="s">
        <v>66</v>
      </c>
      <c r="H43" s="132"/>
      <c r="I43" s="133"/>
      <c r="J43" s="134" t="s">
        <v>77</v>
      </c>
      <c r="K43" s="134"/>
      <c r="L43" s="134" t="s">
        <v>868</v>
      </c>
      <c r="M43" s="128" t="s">
        <v>79</v>
      </c>
      <c r="N43" s="26" t="s">
        <v>80</v>
      </c>
      <c r="O43" s="128"/>
      <c r="P43" s="27" t="s">
        <v>81</v>
      </c>
      <c r="Q43" s="27" t="s">
        <v>82</v>
      </c>
      <c r="R43" s="128">
        <v>149.86</v>
      </c>
      <c r="S43" s="0" t="s">
        <v>208</v>
      </c>
      <c r="T43" s="0" t="s">
        <v>902</v>
      </c>
    </row>
    <row r="44" spans="1:20" ht="67.5" customHeight="1" x14ac:dyDescent="0.2">
      <c r="A44" s="128" t="s">
        <v>211</v>
      </c>
      <c r="B44" s="128" t="s">
        <v>212</v>
      </c>
      <c r="C44" s="129">
        <f>HYPERLINK("http://atberg.aha.ru/dnv/npk2027-1-36.jpg")</f>
        <v/>
      </c>
      <c r="D44" s="130"/>
      <c r="E44" s="128" t="s">
        <v>213</v>
      </c>
      <c r="F44" s="131" t="s">
        <v>214</v>
      </c>
      <c r="G44" s="128" t="s">
        <v>66</v>
      </c>
      <c r="H44" s="132"/>
      <c r="I44" s="133"/>
      <c r="J44" s="134" t="s">
        <v>77</v>
      </c>
      <c r="K44" s="134"/>
      <c r="L44" s="134" t="s">
        <v>868</v>
      </c>
      <c r="M44" s="128" t="s">
        <v>79</v>
      </c>
      <c r="N44" s="26" t="s">
        <v>80</v>
      </c>
      <c r="O44" s="128"/>
      <c r="P44" s="27" t="s">
        <v>81</v>
      </c>
      <c r="Q44" s="27" t="s">
        <v>82</v>
      </c>
      <c r="R44" s="128">
        <v>149.86</v>
      </c>
      <c r="S44" s="0" t="s">
        <v>212</v>
      </c>
      <c r="T44" s="0" t="s">
        <v>902</v>
      </c>
    </row>
    <row r="45" spans="1:20" ht="67.5" customHeight="1" x14ac:dyDescent="0.2">
      <c r="A45" s="128" t="s">
        <v>215</v>
      </c>
      <c r="B45" s="128" t="s">
        <v>216</v>
      </c>
      <c r="C45" s="129">
        <f>HYPERLINK("http://atberg.aha.ru/dnv/npk2027-1-37.jpg")</f>
        <v/>
      </c>
      <c r="D45" s="130"/>
      <c r="E45" s="128" t="s">
        <v>217</v>
      </c>
      <c r="F45" s="131" t="s">
        <v>218</v>
      </c>
      <c r="G45" s="128" t="s">
        <v>66</v>
      </c>
      <c r="H45" s="132"/>
      <c r="I45" s="133"/>
      <c r="J45" s="134" t="s">
        <v>77</v>
      </c>
      <c r="K45" s="134"/>
      <c r="L45" s="134" t="s">
        <v>868</v>
      </c>
      <c r="M45" s="128" t="s">
        <v>79</v>
      </c>
      <c r="N45" s="26" t="s">
        <v>80</v>
      </c>
      <c r="O45" s="128"/>
      <c r="P45" s="27" t="s">
        <v>81</v>
      </c>
      <c r="Q45" s="27" t="s">
        <v>82</v>
      </c>
      <c r="R45" s="128">
        <v>149.86</v>
      </c>
      <c r="S45" s="0" t="s">
        <v>216</v>
      </c>
      <c r="T45" s="0" t="s">
        <v>902</v>
      </c>
    </row>
    <row r="46" spans="1:20" ht="67.5" customHeight="1" x14ac:dyDescent="0.2">
      <c r="A46" s="128" t="s">
        <v>219</v>
      </c>
      <c r="B46" s="128" t="s">
        <v>220</v>
      </c>
      <c r="C46" s="129">
        <f>HYPERLINK("http://atberg.aha.ru/dnv/npk2027-1-38.jpg")</f>
        <v/>
      </c>
      <c r="D46" s="130"/>
      <c r="E46" s="128" t="s">
        <v>221</v>
      </c>
      <c r="F46" s="131" t="s">
        <v>222</v>
      </c>
      <c r="G46" s="128" t="s">
        <v>66</v>
      </c>
      <c r="H46" s="132"/>
      <c r="I46" s="133"/>
      <c r="J46" s="134" t="s">
        <v>77</v>
      </c>
      <c r="K46" s="134"/>
      <c r="L46" s="134" t="s">
        <v>868</v>
      </c>
      <c r="M46" s="128" t="s">
        <v>79</v>
      </c>
      <c r="N46" s="26" t="s">
        <v>80</v>
      </c>
      <c r="O46" s="128"/>
      <c r="P46" s="27" t="s">
        <v>81</v>
      </c>
      <c r="Q46" s="27" t="s">
        <v>82</v>
      </c>
      <c r="R46" s="128">
        <v>149.86</v>
      </c>
      <c r="S46" s="0" t="s">
        <v>220</v>
      </c>
      <c r="T46" s="0" t="s">
        <v>902</v>
      </c>
    </row>
    <row r="47" spans="1:20" ht="67.5" customHeight="1" x14ac:dyDescent="0.2">
      <c r="A47" s="128" t="s">
        <v>223</v>
      </c>
      <c r="B47" s="128" t="s">
        <v>224</v>
      </c>
      <c r="C47" s="129">
        <f>HYPERLINK("http://atberg.aha.ru/dnv/npk2027-1-39.jpg")</f>
        <v/>
      </c>
      <c r="D47" s="130"/>
      <c r="E47" s="128" t="s">
        <v>225</v>
      </c>
      <c r="F47" s="131" t="s">
        <v>226</v>
      </c>
      <c r="G47" s="128" t="s">
        <v>66</v>
      </c>
      <c r="H47" s="132"/>
      <c r="I47" s="133"/>
      <c r="J47" s="134" t="s">
        <v>77</v>
      </c>
      <c r="K47" s="134" t="s">
        <v>78</v>
      </c>
      <c r="L47" s="134" t="s">
        <v>910</v>
      </c>
      <c r="M47" s="128" t="s">
        <v>79</v>
      </c>
      <c r="N47" s="26" t="s">
        <v>80</v>
      </c>
      <c r="O47" s="128"/>
      <c r="P47" s="27" t="s">
        <v>81</v>
      </c>
      <c r="Q47" s="27" t="s">
        <v>82</v>
      </c>
      <c r="R47" s="128">
        <v>149.86</v>
      </c>
      <c r="S47" s="0" t="s">
        <v>224</v>
      </c>
      <c r="T47" s="0" t="s">
        <v>902</v>
      </c>
    </row>
    <row r="48" spans="1:20" ht="67.5" customHeight="1" x14ac:dyDescent="0.2">
      <c r="A48" s="128" t="s">
        <v>227</v>
      </c>
      <c r="B48" s="128" t="s">
        <v>228</v>
      </c>
      <c r="C48" s="129">
        <f>HYPERLINK("http://atberg.aha.ru/dnv/npk2027-1-40.jpg")</f>
        <v/>
      </c>
      <c r="D48" s="130"/>
      <c r="E48" s="128" t="s">
        <v>229</v>
      </c>
      <c r="F48" s="131" t="s">
        <v>230</v>
      </c>
      <c r="G48" s="128" t="s">
        <v>66</v>
      </c>
      <c r="H48" s="132"/>
      <c r="I48" s="133"/>
      <c r="J48" s="134" t="s">
        <v>77</v>
      </c>
      <c r="K48" s="134" t="s">
        <v>78</v>
      </c>
      <c r="L48" s="134" t="s">
        <v>910</v>
      </c>
      <c r="M48" s="128" t="s">
        <v>79</v>
      </c>
      <c r="N48" s="26" t="s">
        <v>80</v>
      </c>
      <c r="O48" s="128"/>
      <c r="P48" s="27" t="s">
        <v>81</v>
      </c>
      <c r="Q48" s="27" t="s">
        <v>82</v>
      </c>
      <c r="R48" s="128">
        <v>149.86</v>
      </c>
      <c r="S48" s="0" t="s">
        <v>228</v>
      </c>
      <c r="T48" s="0" t="s">
        <v>902</v>
      </c>
    </row>
    <row r="49" spans="1:20" ht="67.5" customHeight="1" x14ac:dyDescent="0.2">
      <c r="A49" s="128" t="s">
        <v>231</v>
      </c>
      <c r="B49" s="128" t="s">
        <v>232</v>
      </c>
      <c r="C49" s="129">
        <f>HYPERLINK("http://atberg.aha.ru/dnv/npk2027-1-41.jpg")</f>
        <v/>
      </c>
      <c r="D49" s="130"/>
      <c r="E49" s="128" t="s">
        <v>233</v>
      </c>
      <c r="F49" s="131" t="s">
        <v>234</v>
      </c>
      <c r="G49" s="128" t="s">
        <v>66</v>
      </c>
      <c r="H49" s="132"/>
      <c r="I49" s="133"/>
      <c r="J49" s="134" t="s">
        <v>77</v>
      </c>
      <c r="K49" s="134" t="s">
        <v>78</v>
      </c>
      <c r="L49" s="134" t="s">
        <v>910</v>
      </c>
      <c r="M49" s="128" t="s">
        <v>79</v>
      </c>
      <c r="N49" s="26" t="s">
        <v>80</v>
      </c>
      <c r="O49" s="128"/>
      <c r="P49" s="27" t="s">
        <v>81</v>
      </c>
      <c r="Q49" s="27" t="s">
        <v>82</v>
      </c>
      <c r="R49" s="128">
        <v>149.86</v>
      </c>
      <c r="S49" s="0" t="s">
        <v>232</v>
      </c>
      <c r="T49" s="0" t="s">
        <v>902</v>
      </c>
    </row>
    <row r="50" spans="1:20" ht="67.5" customHeight="1" x14ac:dyDescent="0.2">
      <c r="A50" s="128" t="s">
        <v>235</v>
      </c>
      <c r="B50" s="128" t="s">
        <v>236</v>
      </c>
      <c r="C50" s="129">
        <f>HYPERLINK("http://atberg.aha.ru/dnv/npk2027-1-42.jpg")</f>
        <v/>
      </c>
      <c r="D50" s="130"/>
      <c r="E50" s="128" t="s">
        <v>237</v>
      </c>
      <c r="F50" s="131" t="s">
        <v>238</v>
      </c>
      <c r="G50" s="128" t="s">
        <v>66</v>
      </c>
      <c r="H50" s="132"/>
      <c r="I50" s="133"/>
      <c r="J50" s="134" t="s">
        <v>77</v>
      </c>
      <c r="K50" s="134" t="s">
        <v>78</v>
      </c>
      <c r="L50" s="134" t="s">
        <v>910</v>
      </c>
      <c r="M50" s="128" t="s">
        <v>79</v>
      </c>
      <c r="N50" s="26" t="s">
        <v>80</v>
      </c>
      <c r="O50" s="128"/>
      <c r="P50" s="27" t="s">
        <v>81</v>
      </c>
      <c r="Q50" s="27" t="s">
        <v>82</v>
      </c>
      <c r="R50" s="128">
        <v>149.86</v>
      </c>
      <c r="S50" s="0" t="s">
        <v>236</v>
      </c>
      <c r="T50" s="0" t="s">
        <v>902</v>
      </c>
    </row>
    <row r="51" spans="1:20" ht="67.5" customHeight="1" x14ac:dyDescent="0.2">
      <c r="A51" s="128" t="s">
        <v>239</v>
      </c>
      <c r="B51" s="128" t="s">
        <v>240</v>
      </c>
      <c r="C51" s="129">
        <f>HYPERLINK("http://atberg.aha.ru/dnv/npk2027-1-44.jpg")</f>
        <v/>
      </c>
      <c r="D51" s="130"/>
      <c r="E51" s="128" t="s">
        <v>241</v>
      </c>
      <c r="F51" s="131" t="s">
        <v>242</v>
      </c>
      <c r="G51" s="128" t="s">
        <v>66</v>
      </c>
      <c r="H51" s="132"/>
      <c r="I51" s="133"/>
      <c r="J51" s="134" t="s">
        <v>77</v>
      </c>
      <c r="K51" s="134" t="s">
        <v>78</v>
      </c>
      <c r="L51" s="134" t="s">
        <v>910</v>
      </c>
      <c r="M51" s="128" t="s">
        <v>79</v>
      </c>
      <c r="N51" s="26" t="s">
        <v>80</v>
      </c>
      <c r="O51" s="128"/>
      <c r="P51" s="27" t="s">
        <v>81</v>
      </c>
      <c r="Q51" s="27" t="s">
        <v>82</v>
      </c>
      <c r="R51" s="128">
        <v>149.86</v>
      </c>
      <c r="S51" s="0" t="s">
        <v>240</v>
      </c>
      <c r="T51" s="0" t="s">
        <v>902</v>
      </c>
    </row>
    <row r="52" spans="1:20" ht="67.5" customHeight="1" x14ac:dyDescent="0.2">
      <c r="A52" s="128" t="s">
        <v>243</v>
      </c>
      <c r="B52" s="128" t="s">
        <v>244</v>
      </c>
      <c r="C52" s="129">
        <f>HYPERLINK("http://atberg.aha.ru/dnv/npk2027-1-45.jpg")</f>
        <v/>
      </c>
      <c r="D52" s="130"/>
      <c r="E52" s="128" t="s">
        <v>245</v>
      </c>
      <c r="F52" s="131" t="s">
        <v>246</v>
      </c>
      <c r="G52" s="128" t="s">
        <v>66</v>
      </c>
      <c r="H52" s="132"/>
      <c r="I52" s="133"/>
      <c r="J52" s="134" t="s">
        <v>77</v>
      </c>
      <c r="K52" s="134" t="s">
        <v>78</v>
      </c>
      <c r="L52" s="134" t="s">
        <v>910</v>
      </c>
      <c r="M52" s="128" t="s">
        <v>79</v>
      </c>
      <c r="N52" s="26" t="s">
        <v>80</v>
      </c>
      <c r="O52" s="128"/>
      <c r="P52" s="27" t="s">
        <v>81</v>
      </c>
      <c r="Q52" s="27" t="s">
        <v>82</v>
      </c>
      <c r="R52" s="128">
        <v>149.86</v>
      </c>
      <c r="S52" s="0" t="s">
        <v>244</v>
      </c>
      <c r="T52" s="0" t="s">
        <v>902</v>
      </c>
    </row>
    <row r="53" spans="1:20" ht="67.5" customHeight="1" x14ac:dyDescent="0.2">
      <c r="A53" s="128" t="s">
        <v>247</v>
      </c>
      <c r="B53" s="128" t="s">
        <v>248</v>
      </c>
      <c r="C53" s="129">
        <f>HYPERLINK("http://atberg.aha.ru/dnv/npk2027-1-46.jpg")</f>
        <v/>
      </c>
      <c r="D53" s="130"/>
      <c r="E53" s="128" t="s">
        <v>249</v>
      </c>
      <c r="F53" s="131" t="s">
        <v>250</v>
      </c>
      <c r="G53" s="128" t="s">
        <v>66</v>
      </c>
      <c r="H53" s="132"/>
      <c r="I53" s="133"/>
      <c r="J53" s="134" t="s">
        <v>77</v>
      </c>
      <c r="K53" s="134" t="s">
        <v>78</v>
      </c>
      <c r="L53" s="134" t="s">
        <v>910</v>
      </c>
      <c r="M53" s="128" t="s">
        <v>79</v>
      </c>
      <c r="N53" s="26" t="s">
        <v>80</v>
      </c>
      <c r="O53" s="128"/>
      <c r="P53" s="27" t="s">
        <v>81</v>
      </c>
      <c r="Q53" s="27" t="s">
        <v>82</v>
      </c>
      <c r="R53" s="128">
        <v>149.86</v>
      </c>
      <c r="S53" s="0" t="s">
        <v>248</v>
      </c>
      <c r="T53" s="0" t="s">
        <v>902</v>
      </c>
    </row>
    <row r="54" spans="1:20" ht="67.5" customHeight="1" x14ac:dyDescent="0.2">
      <c r="A54" s="128" t="s">
        <v>251</v>
      </c>
      <c r="B54" s="128" t="s">
        <v>252</v>
      </c>
      <c r="C54" s="129">
        <f>HYPERLINK("http://atberg.aha.ru/dnv/npk2027-1-47.jpg")</f>
        <v/>
      </c>
      <c r="D54" s="130"/>
      <c r="E54" s="128" t="s">
        <v>253</v>
      </c>
      <c r="F54" s="131" t="s">
        <v>254</v>
      </c>
      <c r="G54" s="128" t="s">
        <v>66</v>
      </c>
      <c r="H54" s="132"/>
      <c r="I54" s="133"/>
      <c r="J54" s="134" t="s">
        <v>77</v>
      </c>
      <c r="K54" s="134"/>
      <c r="L54" s="134" t="s">
        <v>868</v>
      </c>
      <c r="M54" s="128" t="s">
        <v>79</v>
      </c>
      <c r="N54" s="26" t="s">
        <v>80</v>
      </c>
      <c r="O54" s="128"/>
      <c r="P54" s="27" t="s">
        <v>81</v>
      </c>
      <c r="Q54" s="27" t="s">
        <v>82</v>
      </c>
      <c r="R54" s="128">
        <v>149.86</v>
      </c>
      <c r="S54" s="0" t="s">
        <v>252</v>
      </c>
      <c r="T54" s="0" t="s">
        <v>902</v>
      </c>
    </row>
    <row r="55" spans="1:20" ht="67.5" customHeight="1" x14ac:dyDescent="0.2">
      <c r="A55" s="128" t="s">
        <v>255</v>
      </c>
      <c r="B55" s="128" t="s">
        <v>256</v>
      </c>
      <c r="C55" s="129">
        <f>HYPERLINK("http://atberg.aha.ru/dnv/npk2027-1-43.jpg")</f>
        <v/>
      </c>
      <c r="D55" s="130"/>
      <c r="E55" s="128" t="s">
        <v>257</v>
      </c>
      <c r="F55" s="131" t="s">
        <v>258</v>
      </c>
      <c r="G55" s="128" t="s">
        <v>66</v>
      </c>
      <c r="H55" s="132"/>
      <c r="I55" s="133"/>
      <c r="J55" s="134" t="s">
        <v>77</v>
      </c>
      <c r="K55" s="134" t="s">
        <v>78</v>
      </c>
      <c r="L55" s="134" t="s">
        <v>910</v>
      </c>
      <c r="M55" s="128" t="s">
        <v>79</v>
      </c>
      <c r="N55" s="26" t="s">
        <v>80</v>
      </c>
      <c r="O55" s="128"/>
      <c r="P55" s="27" t="s">
        <v>81</v>
      </c>
      <c r="Q55" s="27" t="s">
        <v>82</v>
      </c>
      <c r="R55" s="128">
        <v>149.86</v>
      </c>
      <c r="S55" s="0" t="s">
        <v>256</v>
      </c>
      <c r="T55" s="0" t="s">
        <v>902</v>
      </c>
    </row>
    <row r="56" spans="1:20" ht="67.5" customHeight="1" x14ac:dyDescent="0.2">
      <c r="A56" s="128" t="s">
        <v>259</v>
      </c>
      <c r="B56" s="128" t="s">
        <v>260</v>
      </c>
      <c r="C56" s="129">
        <f>HYPERLINK("http://atberg.aha.ru/dnv/npk2027-1-48.jpg")</f>
        <v/>
      </c>
      <c r="D56" s="130"/>
      <c r="E56" s="128" t="s">
        <v>261</v>
      </c>
      <c r="F56" s="131" t="s">
        <v>262</v>
      </c>
      <c r="G56" s="128" t="s">
        <v>66</v>
      </c>
      <c r="H56" s="132"/>
      <c r="I56" s="133"/>
      <c r="J56" s="134" t="s">
        <v>77</v>
      </c>
      <c r="K56" s="134" t="s">
        <v>78</v>
      </c>
      <c r="L56" s="134" t="s">
        <v>910</v>
      </c>
      <c r="M56" s="128" t="s">
        <v>79</v>
      </c>
      <c r="N56" s="26" t="s">
        <v>80</v>
      </c>
      <c r="O56" s="128"/>
      <c r="P56" s="27" t="s">
        <v>81</v>
      </c>
      <c r="Q56" s="27" t="s">
        <v>82</v>
      </c>
      <c r="R56" s="128">
        <v>149.86</v>
      </c>
      <c r="S56" s="0" t="s">
        <v>260</v>
      </c>
      <c r="T56" s="0" t="s">
        <v>902</v>
      </c>
    </row>
    <row r="57" spans="1:20" ht="67.5" customHeight="1" x14ac:dyDescent="0.2">
      <c r="A57" s="128" t="s">
        <v>263</v>
      </c>
      <c r="B57" s="128" t="s">
        <v>264</v>
      </c>
      <c r="C57" s="129">
        <f>HYPERLINK("http://atberg.aha.ru/dnv/npk2027-1-49.jpg")</f>
        <v/>
      </c>
      <c r="D57" s="130"/>
      <c r="E57" s="128" t="s">
        <v>265</v>
      </c>
      <c r="F57" s="131" t="s">
        <v>266</v>
      </c>
      <c r="G57" s="128" t="s">
        <v>66</v>
      </c>
      <c r="H57" s="132"/>
      <c r="I57" s="133"/>
      <c r="J57" s="134" t="s">
        <v>77</v>
      </c>
      <c r="K57" s="134"/>
      <c r="L57" s="134" t="s">
        <v>868</v>
      </c>
      <c r="M57" s="128" t="s">
        <v>79</v>
      </c>
      <c r="N57" s="26" t="s">
        <v>80</v>
      </c>
      <c r="O57" s="128"/>
      <c r="P57" s="27" t="s">
        <v>81</v>
      </c>
      <c r="Q57" s="27" t="s">
        <v>82</v>
      </c>
      <c r="R57" s="128">
        <v>149.86</v>
      </c>
      <c r="S57" s="0" t="s">
        <v>264</v>
      </c>
      <c r="T57" s="0" t="s">
        <v>902</v>
      </c>
    </row>
    <row r="58" spans="1:20" ht="67.5" customHeight="1" x14ac:dyDescent="0.2">
      <c r="A58" s="128" t="s">
        <v>267</v>
      </c>
      <c r="B58" s="128" t="s">
        <v>268</v>
      </c>
      <c r="C58" s="129">
        <f>HYPERLINK("http://atberg.aha.ru/dnv/npk2027-1-50.jpg")</f>
        <v/>
      </c>
      <c r="D58" s="130"/>
      <c r="E58" s="128" t="s">
        <v>269</v>
      </c>
      <c r="F58" s="131" t="s">
        <v>270</v>
      </c>
      <c r="G58" s="128" t="s">
        <v>66</v>
      </c>
      <c r="H58" s="132"/>
      <c r="I58" s="133"/>
      <c r="J58" s="134" t="s">
        <v>77</v>
      </c>
      <c r="K58" s="134" t="s">
        <v>78</v>
      </c>
      <c r="L58" s="134" t="s">
        <v>910</v>
      </c>
      <c r="M58" s="128" t="s">
        <v>79</v>
      </c>
      <c r="N58" s="26" t="s">
        <v>80</v>
      </c>
      <c r="O58" s="128"/>
      <c r="P58" s="27" t="s">
        <v>81</v>
      </c>
      <c r="Q58" s="27" t="s">
        <v>82</v>
      </c>
      <c r="R58" s="128">
        <v>149.86</v>
      </c>
      <c r="S58" s="0" t="s">
        <v>268</v>
      </c>
      <c r="T58" s="0" t="s">
        <v>902</v>
      </c>
    </row>
    <row r="59" spans="1:20" ht="67.5" customHeight="1" x14ac:dyDescent="0.2">
      <c r="A59" s="128" t="s">
        <v>271</v>
      </c>
      <c r="B59" s="128" t="s">
        <v>272</v>
      </c>
      <c r="C59" s="129">
        <f>HYPERLINK("http://atberg.aha.ru/dnv/npk2027-1-51.jpg")</f>
        <v/>
      </c>
      <c r="D59" s="130"/>
      <c r="E59" s="128" t="s">
        <v>273</v>
      </c>
      <c r="F59" s="131" t="s">
        <v>274</v>
      </c>
      <c r="G59" s="128" t="s">
        <v>66</v>
      </c>
      <c r="H59" s="132"/>
      <c r="I59" s="133"/>
      <c r="J59" s="134" t="s">
        <v>77</v>
      </c>
      <c r="K59" s="134" t="s">
        <v>78</v>
      </c>
      <c r="L59" s="134" t="s">
        <v>910</v>
      </c>
      <c r="M59" s="128" t="s">
        <v>79</v>
      </c>
      <c r="N59" s="26" t="s">
        <v>80</v>
      </c>
      <c r="O59" s="128"/>
      <c r="P59" s="27" t="s">
        <v>81</v>
      </c>
      <c r="Q59" s="27" t="s">
        <v>82</v>
      </c>
      <c r="R59" s="128">
        <v>149.86</v>
      </c>
      <c r="S59" s="0" t="s">
        <v>272</v>
      </c>
      <c r="T59" s="0" t="s">
        <v>902</v>
      </c>
    </row>
    <row r="60" spans="1:20" ht="67.5" customHeight="1" x14ac:dyDescent="0.2">
      <c r="A60" s="128" t="s">
        <v>275</v>
      </c>
      <c r="B60" s="128" t="s">
        <v>276</v>
      </c>
      <c r="C60" s="129">
        <f>HYPERLINK("http://atberg.aha.ru/dnv/npk2027-1-52.jpg")</f>
        <v/>
      </c>
      <c r="D60" s="130"/>
      <c r="E60" s="128" t="s">
        <v>277</v>
      </c>
      <c r="F60" s="131" t="s">
        <v>278</v>
      </c>
      <c r="G60" s="128" t="s">
        <v>66</v>
      </c>
      <c r="H60" s="132"/>
      <c r="I60" s="133"/>
      <c r="J60" s="134" t="s">
        <v>77</v>
      </c>
      <c r="K60" s="134"/>
      <c r="L60" s="134" t="s">
        <v>868</v>
      </c>
      <c r="M60" s="128" t="s">
        <v>79</v>
      </c>
      <c r="N60" s="26" t="s">
        <v>80</v>
      </c>
      <c r="O60" s="128"/>
      <c r="P60" s="27" t="s">
        <v>81</v>
      </c>
      <c r="Q60" s="27" t="s">
        <v>82</v>
      </c>
      <c r="R60" s="128">
        <v>149.86</v>
      </c>
      <c r="S60" s="0" t="s">
        <v>276</v>
      </c>
      <c r="T60" s="0" t="s">
        <v>902</v>
      </c>
    </row>
    <row r="61" spans="1:20" ht="67.5" customHeight="1" x14ac:dyDescent="0.2">
      <c r="A61" s="128" t="s">
        <v>279</v>
      </c>
      <c r="B61" s="128" t="s">
        <v>280</v>
      </c>
      <c r="C61" s="129">
        <f>HYPERLINK("http://atberg.aha.ru/dnv/npk2027-1-53.jpg")</f>
        <v/>
      </c>
      <c r="D61" s="130"/>
      <c r="E61" s="128" t="s">
        <v>281</v>
      </c>
      <c r="F61" s="131" t="s">
        <v>282</v>
      </c>
      <c r="G61" s="128" t="s">
        <v>66</v>
      </c>
      <c r="H61" s="132"/>
      <c r="I61" s="133"/>
      <c r="J61" s="134" t="s">
        <v>77</v>
      </c>
      <c r="K61" s="134" t="s">
        <v>78</v>
      </c>
      <c r="L61" s="134" t="s">
        <v>910</v>
      </c>
      <c r="M61" s="128" t="s">
        <v>79</v>
      </c>
      <c r="N61" s="26" t="s">
        <v>80</v>
      </c>
      <c r="O61" s="128"/>
      <c r="P61" s="27" t="s">
        <v>81</v>
      </c>
      <c r="Q61" s="27" t="s">
        <v>82</v>
      </c>
      <c r="R61" s="128">
        <v>149.86</v>
      </c>
      <c r="S61" s="0" t="s">
        <v>280</v>
      </c>
      <c r="T61" s="0" t="s">
        <v>902</v>
      </c>
    </row>
    <row r="62" spans="1:20" ht="67.5" customHeight="1" x14ac:dyDescent="0.2">
      <c r="A62" s="128" t="s">
        <v>283</v>
      </c>
      <c r="B62" s="128" t="s">
        <v>284</v>
      </c>
      <c r="C62" s="129">
        <f>HYPERLINK("http://atberg.aha.ru/dnv/npk2027-1-54.jpg")</f>
        <v/>
      </c>
      <c r="D62" s="130"/>
      <c r="E62" s="128" t="s">
        <v>285</v>
      </c>
      <c r="F62" s="131" t="s">
        <v>286</v>
      </c>
      <c r="G62" s="128" t="s">
        <v>66</v>
      </c>
      <c r="H62" s="132"/>
      <c r="I62" s="133"/>
      <c r="J62" s="134" t="s">
        <v>77</v>
      </c>
      <c r="K62" s="134" t="s">
        <v>78</v>
      </c>
      <c r="L62" s="134" t="s">
        <v>910</v>
      </c>
      <c r="M62" s="128" t="s">
        <v>79</v>
      </c>
      <c r="N62" s="26" t="s">
        <v>80</v>
      </c>
      <c r="O62" s="128"/>
      <c r="P62" s="27" t="s">
        <v>81</v>
      </c>
      <c r="Q62" s="27" t="s">
        <v>82</v>
      </c>
      <c r="R62" s="128">
        <v>149.86</v>
      </c>
      <c r="S62" s="0" t="s">
        <v>284</v>
      </c>
      <c r="T62" s="0" t="s">
        <v>902</v>
      </c>
    </row>
    <row r="63" spans="1:20" ht="67.5" customHeight="1" x14ac:dyDescent="0.2">
      <c r="A63" s="128" t="s">
        <v>287</v>
      </c>
      <c r="B63" s="128" t="s">
        <v>288</v>
      </c>
      <c r="C63" s="129">
        <f>HYPERLINK("http://atberg.aha.ru/dnv/npk2027-1-55.jpg")</f>
        <v/>
      </c>
      <c r="D63" s="130"/>
      <c r="E63" s="128" t="s">
        <v>289</v>
      </c>
      <c r="F63" s="131" t="s">
        <v>290</v>
      </c>
      <c r="G63" s="128" t="s">
        <v>66</v>
      </c>
      <c r="H63" s="132"/>
      <c r="I63" s="133"/>
      <c r="J63" s="134" t="s">
        <v>77</v>
      </c>
      <c r="K63" s="134"/>
      <c r="L63" s="134" t="s">
        <v>868</v>
      </c>
      <c r="M63" s="128" t="s">
        <v>79</v>
      </c>
      <c r="N63" s="26" t="s">
        <v>80</v>
      </c>
      <c r="O63" s="128"/>
      <c r="P63" s="27" t="s">
        <v>81</v>
      </c>
      <c r="Q63" s="27" t="s">
        <v>82</v>
      </c>
      <c r="R63" s="128">
        <v>149.86</v>
      </c>
      <c r="S63" s="0" t="s">
        <v>288</v>
      </c>
      <c r="T63" s="0" t="s">
        <v>902</v>
      </c>
    </row>
    <row r="64" spans="1:20" ht="67.5" customHeight="1" x14ac:dyDescent="0.2">
      <c r="A64" s="128" t="s">
        <v>291</v>
      </c>
      <c r="B64" s="128" t="s">
        <v>292</v>
      </c>
      <c r="C64" s="129">
        <f>HYPERLINK("http://atberg.aha.ru/dnv/npk2027-1-56.jpg")</f>
        <v/>
      </c>
      <c r="D64" s="130"/>
      <c r="E64" s="128" t="s">
        <v>293</v>
      </c>
      <c r="F64" s="131" t="s">
        <v>294</v>
      </c>
      <c r="G64" s="128" t="s">
        <v>66</v>
      </c>
      <c r="H64" s="132"/>
      <c r="I64" s="133"/>
      <c r="J64" s="134" t="s">
        <v>77</v>
      </c>
      <c r="K64" s="134"/>
      <c r="L64" s="134" t="s">
        <v>868</v>
      </c>
      <c r="M64" s="128" t="s">
        <v>79</v>
      </c>
      <c r="N64" s="26" t="s">
        <v>80</v>
      </c>
      <c r="O64" s="128"/>
      <c r="P64" s="27" t="s">
        <v>81</v>
      </c>
      <c r="Q64" s="27" t="s">
        <v>82</v>
      </c>
      <c r="R64" s="128">
        <v>149.86</v>
      </c>
      <c r="S64" s="0" t="s">
        <v>292</v>
      </c>
      <c r="T64" s="0" t="s">
        <v>902</v>
      </c>
    </row>
    <row r="65" spans="1:20" ht="67.5" customHeight="1" x14ac:dyDescent="0.2">
      <c r="A65" s="128" t="s">
        <v>295</v>
      </c>
      <c r="B65" s="128" t="s">
        <v>296</v>
      </c>
      <c r="C65" s="129">
        <f>HYPERLINK("http://atberg.aha.ru/dnv/npk2027-1-57.jpg")</f>
        <v/>
      </c>
      <c r="D65" s="130"/>
      <c r="E65" s="128" t="s">
        <v>297</v>
      </c>
      <c r="F65" s="131" t="s">
        <v>298</v>
      </c>
      <c r="G65" s="128" t="s">
        <v>66</v>
      </c>
      <c r="H65" s="132"/>
      <c r="I65" s="133"/>
      <c r="J65" s="134" t="s">
        <v>77</v>
      </c>
      <c r="K65" s="134" t="s">
        <v>78</v>
      </c>
      <c r="L65" s="134" t="s">
        <v>910</v>
      </c>
      <c r="M65" s="128" t="s">
        <v>79</v>
      </c>
      <c r="N65" s="26" t="s">
        <v>80</v>
      </c>
      <c r="O65" s="128"/>
      <c r="P65" s="27" t="s">
        <v>81</v>
      </c>
      <c r="Q65" s="27" t="s">
        <v>82</v>
      </c>
      <c r="R65" s="128">
        <v>149.86</v>
      </c>
      <c r="S65" s="0" t="s">
        <v>296</v>
      </c>
      <c r="T65" s="0" t="s">
        <v>902</v>
      </c>
    </row>
    <row r="66" spans="1:20" ht="67.5" customHeight="1" x14ac:dyDescent="0.2">
      <c r="A66" s="128" t="s">
        <v>299</v>
      </c>
      <c r="B66" s="128" t="s">
        <v>300</v>
      </c>
      <c r="C66" s="129">
        <f>HYPERLINK("http://atberg.aha.ru/dnv/npk2027-1-58.jpg")</f>
        <v/>
      </c>
      <c r="D66" s="130"/>
      <c r="E66" s="128" t="s">
        <v>301</v>
      </c>
      <c r="F66" s="131" t="s">
        <v>302</v>
      </c>
      <c r="G66" s="128" t="s">
        <v>66</v>
      </c>
      <c r="H66" s="132"/>
      <c r="I66" s="133"/>
      <c r="J66" s="134" t="s">
        <v>77</v>
      </c>
      <c r="K66" s="134" t="s">
        <v>78</v>
      </c>
      <c r="L66" s="134" t="s">
        <v>910</v>
      </c>
      <c r="M66" s="128" t="s">
        <v>79</v>
      </c>
      <c r="N66" s="26" t="s">
        <v>80</v>
      </c>
      <c r="O66" s="128"/>
      <c r="P66" s="27" t="s">
        <v>81</v>
      </c>
      <c r="Q66" s="27" t="s">
        <v>82</v>
      </c>
      <c r="R66" s="128">
        <v>149.86</v>
      </c>
      <c r="S66" s="0" t="s">
        <v>300</v>
      </c>
      <c r="T66" s="0" t="s">
        <v>902</v>
      </c>
    </row>
    <row r="67" spans="1:20" ht="67.5" customHeight="1" x14ac:dyDescent="0.2">
      <c r="A67" s="128" t="s">
        <v>303</v>
      </c>
      <c r="B67" s="128" t="s">
        <v>304</v>
      </c>
      <c r="C67" s="129">
        <f>HYPERLINK("http://atberg.aha.ru/dnv/npk2027-1-09.jpg")</f>
        <v/>
      </c>
      <c r="D67" s="130"/>
      <c r="E67" s="128" t="s">
        <v>305</v>
      </c>
      <c r="F67" s="131" t="s">
        <v>306</v>
      </c>
      <c r="G67" s="128" t="s">
        <v>66</v>
      </c>
      <c r="H67" s="132"/>
      <c r="I67" s="133"/>
      <c r="J67" s="134" t="s">
        <v>77</v>
      </c>
      <c r="K67" s="134" t="s">
        <v>78</v>
      </c>
      <c r="L67" s="134" t="s">
        <v>910</v>
      </c>
      <c r="M67" s="128" t="s">
        <v>79</v>
      </c>
      <c r="N67" s="26" t="s">
        <v>80</v>
      </c>
      <c r="O67" s="128"/>
      <c r="P67" s="27" t="s">
        <v>81</v>
      </c>
      <c r="Q67" s="27" t="s">
        <v>82</v>
      </c>
      <c r="R67" s="128">
        <v>149.86</v>
      </c>
      <c r="S67" s="0" t="s">
        <v>304</v>
      </c>
      <c r="T67" s="0" t="s">
        <v>902</v>
      </c>
    </row>
    <row r="68" spans="1:20" ht="67.5" customHeight="1" x14ac:dyDescent="0.2">
      <c r="A68" s="128" t="s">
        <v>307</v>
      </c>
      <c r="B68" s="128" t="s">
        <v>308</v>
      </c>
      <c r="C68" s="129">
        <f>HYPERLINK("http://atberg.aha.ru/dnv/npk2027-1-10.jpg")</f>
        <v/>
      </c>
      <c r="D68" s="130"/>
      <c r="E68" s="128" t="s">
        <v>309</v>
      </c>
      <c r="F68" s="131" t="s">
        <v>310</v>
      </c>
      <c r="G68" s="128" t="s">
        <v>66</v>
      </c>
      <c r="H68" s="132"/>
      <c r="I68" s="133"/>
      <c r="J68" s="134" t="s">
        <v>77</v>
      </c>
      <c r="K68" s="134" t="s">
        <v>78</v>
      </c>
      <c r="L68" s="134" t="s">
        <v>910</v>
      </c>
      <c r="M68" s="128" t="s">
        <v>79</v>
      </c>
      <c r="N68" s="26" t="s">
        <v>80</v>
      </c>
      <c r="O68" s="128"/>
      <c r="P68" s="27" t="s">
        <v>81</v>
      </c>
      <c r="Q68" s="27" t="s">
        <v>82</v>
      </c>
      <c r="R68" s="128">
        <v>149.86</v>
      </c>
      <c r="S68" s="0" t="s">
        <v>308</v>
      </c>
      <c r="T68" s="0" t="s">
        <v>902</v>
      </c>
    </row>
    <row r="69" spans="1:20" ht="67.5" customHeight="1" x14ac:dyDescent="0.2">
      <c r="A69" s="128" t="s">
        <v>311</v>
      </c>
      <c r="B69" s="128" t="s">
        <v>312</v>
      </c>
      <c r="C69" s="129">
        <f>HYPERLINK("http://atberg.aha.ru/dnv/npk2027-1-59.jpg")</f>
        <v/>
      </c>
      <c r="D69" s="130"/>
      <c r="E69" s="128" t="s">
        <v>313</v>
      </c>
      <c r="F69" s="131" t="s">
        <v>314</v>
      </c>
      <c r="G69" s="128" t="s">
        <v>66</v>
      </c>
      <c r="H69" s="132"/>
      <c r="I69" s="133"/>
      <c r="J69" s="134" t="s">
        <v>77</v>
      </c>
      <c r="K69" s="134"/>
      <c r="L69" s="134" t="s">
        <v>868</v>
      </c>
      <c r="M69" s="128" t="s">
        <v>79</v>
      </c>
      <c r="N69" s="26" t="s">
        <v>80</v>
      </c>
      <c r="O69" s="128"/>
      <c r="P69" s="27" t="s">
        <v>81</v>
      </c>
      <c r="Q69" s="27" t="s">
        <v>82</v>
      </c>
      <c r="R69" s="128">
        <v>149.86</v>
      </c>
      <c r="S69" s="0" t="s">
        <v>312</v>
      </c>
      <c r="T69" s="0" t="s">
        <v>902</v>
      </c>
    </row>
    <row r="70" spans="1:20" ht="67.5" customHeight="1" x14ac:dyDescent="0.2">
      <c r="A70" s="128" t="s">
        <v>315</v>
      </c>
      <c r="B70" s="128" t="s">
        <v>316</v>
      </c>
      <c r="C70" s="129">
        <f>HYPERLINK("http://atberg.aha.ru/dnv/npk2027-1-60.jpg")</f>
        <v/>
      </c>
      <c r="D70" s="130"/>
      <c r="E70" s="128" t="s">
        <v>317</v>
      </c>
      <c r="F70" s="131" t="s">
        <v>318</v>
      </c>
      <c r="G70" s="128" t="s">
        <v>66</v>
      </c>
      <c r="H70" s="132"/>
      <c r="I70" s="133"/>
      <c r="J70" s="134" t="s">
        <v>77</v>
      </c>
      <c r="K70" s="134" t="s">
        <v>78</v>
      </c>
      <c r="L70" s="134" t="s">
        <v>910</v>
      </c>
      <c r="M70" s="128" t="s">
        <v>79</v>
      </c>
      <c r="N70" s="26" t="s">
        <v>80</v>
      </c>
      <c r="O70" s="128"/>
      <c r="P70" s="27" t="s">
        <v>81</v>
      </c>
      <c r="Q70" s="27" t="s">
        <v>82</v>
      </c>
      <c r="R70" s="128">
        <v>149.86</v>
      </c>
      <c r="S70" s="0" t="s">
        <v>316</v>
      </c>
      <c r="T70" s="0" t="s">
        <v>902</v>
      </c>
    </row>
    <row r="71" spans="1:20" ht="67.5" customHeight="1" x14ac:dyDescent="0.2">
      <c r="A71" s="128" t="s">
        <v>319</v>
      </c>
      <c r="B71" s="128" t="s">
        <v>320</v>
      </c>
      <c r="C71" s="129">
        <f>HYPERLINK("http://atberg.aha.ru/dnv/npk2027-1-61.jpg")</f>
        <v/>
      </c>
      <c r="D71" s="130"/>
      <c r="E71" s="128" t="s">
        <v>321</v>
      </c>
      <c r="F71" s="131" t="s">
        <v>322</v>
      </c>
      <c r="G71" s="128" t="s">
        <v>66</v>
      </c>
      <c r="H71" s="132"/>
      <c r="I71" s="133"/>
      <c r="J71" s="134" t="s">
        <v>77</v>
      </c>
      <c r="K71" s="134"/>
      <c r="L71" s="134" t="s">
        <v>868</v>
      </c>
      <c r="M71" s="128" t="s">
        <v>79</v>
      </c>
      <c r="N71" s="26" t="s">
        <v>80</v>
      </c>
      <c r="O71" s="128"/>
      <c r="P71" s="27" t="s">
        <v>81</v>
      </c>
      <c r="Q71" s="27" t="s">
        <v>82</v>
      </c>
      <c r="R71" s="128">
        <v>149.86</v>
      </c>
      <c r="S71" s="0" t="s">
        <v>320</v>
      </c>
      <c r="T71" s="0" t="s">
        <v>902</v>
      </c>
    </row>
    <row r="72" spans="1:20" ht="67.5" customHeight="1" x14ac:dyDescent="0.2">
      <c r="A72" s="128" t="s">
        <v>323</v>
      </c>
      <c r="B72" s="128" t="s">
        <v>324</v>
      </c>
      <c r="C72" s="129">
        <f>HYPERLINK("http://atberg.aha.ru/dnv/npk2027-1-62.jpg")</f>
        <v/>
      </c>
      <c r="D72" s="130"/>
      <c r="E72" s="128" t="s">
        <v>325</v>
      </c>
      <c r="F72" s="131" t="s">
        <v>326</v>
      </c>
      <c r="G72" s="128" t="s">
        <v>66</v>
      </c>
      <c r="H72" s="132"/>
      <c r="I72" s="133"/>
      <c r="J72" s="134" t="s">
        <v>77</v>
      </c>
      <c r="K72" s="134" t="s">
        <v>78</v>
      </c>
      <c r="L72" s="134" t="s">
        <v>910</v>
      </c>
      <c r="M72" s="128" t="s">
        <v>79</v>
      </c>
      <c r="N72" s="26" t="s">
        <v>80</v>
      </c>
      <c r="O72" s="128"/>
      <c r="P72" s="27" t="s">
        <v>81</v>
      </c>
      <c r="Q72" s="27" t="s">
        <v>82</v>
      </c>
      <c r="R72" s="128">
        <v>149.86</v>
      </c>
      <c r="S72" s="0" t="s">
        <v>324</v>
      </c>
      <c r="T72" s="0" t="s">
        <v>902</v>
      </c>
    </row>
    <row r="73" spans="1:20" ht="68.25" customHeight="1" x14ac:dyDescent="0.25">
      <c r="A73" s="128" t="s">
        <v>327</v>
      </c>
      <c r="B73" s="128" t="s">
        <v>328</v>
      </c>
      <c r="C73" s="129">
        <f>HYPERLINK("http://atberg.aha.ru/dnv/npk2027-1-63.jpg")</f>
        <v/>
      </c>
      <c r="D73" s="130"/>
      <c r="E73" s="128" t="s">
        <v>329</v>
      </c>
      <c r="F73" s="131" t="s">
        <v>330</v>
      </c>
      <c r="G73" s="128" t="s">
        <v>66</v>
      </c>
      <c r="H73" s="132"/>
      <c r="I73" s="133"/>
      <c r="J73" s="134" t="s">
        <v>77</v>
      </c>
      <c r="K73" s="134"/>
      <c r="L73" s="134" t="s">
        <v>868</v>
      </c>
      <c r="M73" s="128" t="s">
        <v>79</v>
      </c>
      <c r="N73" s="26" t="s">
        <v>80</v>
      </c>
      <c r="O73" s="128"/>
      <c r="P73" s="27" t="s">
        <v>81</v>
      </c>
      <c r="Q73" s="27" t="s">
        <v>82</v>
      </c>
      <c r="R73" s="128">
        <v>149.86</v>
      </c>
      <c r="S73" s="0" t="s">
        <v>328</v>
      </c>
      <c r="T73" s="0" t="s">
        <v>902</v>
      </c>
    </row>
    <row r="74" spans="1:20" ht="33.75" customHeight="1" x14ac:dyDescent="0.2">
      <c r="A74" s="128" t="s">
        <v>331</v>
      </c>
      <c r="B74" s="128" t="s">
        <v>332</v>
      </c>
      <c r="C74" s="129">
        <f>HYPERLINK("http://atberg.aha.ru/dnv/npk2027-2-01.jpg")</f>
        <v/>
      </c>
      <c r="D74" s="130"/>
      <c r="E74" s="128" t="s">
        <v>333</v>
      </c>
      <c r="F74" s="131" t="s">
        <v>334</v>
      </c>
      <c r="G74" s="128" t="s">
        <v>66</v>
      </c>
      <c r="H74" s="132"/>
      <c r="I74" s="133"/>
      <c r="J74" s="134" t="s">
        <v>67</v>
      </c>
      <c r="K74" s="134"/>
      <c r="L74" s="134" t="s">
        <v>868</v>
      </c>
      <c r="M74" s="128" t="s">
        <v>335</v>
      </c>
      <c r="N74" s="26" t="s">
        <v>336</v>
      </c>
      <c r="O74" s="128"/>
      <c r="P74" s="27" t="s">
        <v>337</v>
      </c>
      <c r="Q74" s="27" t="s">
        <v>82</v>
      </c>
      <c r="R74" s="128">
        <v>69.17</v>
      </c>
      <c r="S74" s="0" t="s">
        <v>332</v>
      </c>
      <c r="T74" s="0" t="s">
        <v>83</v>
      </c>
    </row>
    <row r="75" spans="1:20" ht="33.75" customHeight="1" x14ac:dyDescent="0.2">
      <c r="A75" s="128" t="s">
        <v>340</v>
      </c>
      <c r="B75" s="128" t="s">
        <v>341</v>
      </c>
      <c r="C75" s="129">
        <f>HYPERLINK("http://atberg.aha.ru/dnv/npk2027-2-02.jpg")</f>
        <v/>
      </c>
      <c r="D75" s="130"/>
      <c r="E75" s="128" t="s">
        <v>342</v>
      </c>
      <c r="F75" s="131" t="s">
        <v>103</v>
      </c>
      <c r="G75" s="128" t="s">
        <v>66</v>
      </c>
      <c r="H75" s="132"/>
      <c r="I75" s="133"/>
      <c r="J75" s="134" t="s">
        <v>67</v>
      </c>
      <c r="K75" s="134"/>
      <c r="L75" s="134" t="s">
        <v>868</v>
      </c>
      <c r="M75" s="128" t="s">
        <v>335</v>
      </c>
      <c r="N75" s="26" t="s">
        <v>336</v>
      </c>
      <c r="O75" s="128"/>
      <c r="P75" s="27" t="s">
        <v>337</v>
      </c>
      <c r="Q75" s="27" t="s">
        <v>82</v>
      </c>
      <c r="R75" s="128">
        <v>69.17</v>
      </c>
      <c r="S75" s="0" t="s">
        <v>341</v>
      </c>
      <c r="T75" s="0" t="s">
        <v>83</v>
      </c>
    </row>
    <row r="76" spans="1:20" ht="33.75" customHeight="1" x14ac:dyDescent="0.2">
      <c r="A76" s="128" t="s">
        <v>343</v>
      </c>
      <c r="B76" s="128" t="s">
        <v>344</v>
      </c>
      <c r="C76" s="129">
        <f>HYPERLINK("http://atberg.aha.ru/dnv/npk2027-2-03.jpg")</f>
        <v/>
      </c>
      <c r="D76" s="130"/>
      <c r="E76" s="128" t="s">
        <v>345</v>
      </c>
      <c r="F76" s="131" t="s">
        <v>346</v>
      </c>
      <c r="G76" s="128" t="s">
        <v>66</v>
      </c>
      <c r="H76" s="132"/>
      <c r="I76" s="133"/>
      <c r="J76" s="134" t="s">
        <v>67</v>
      </c>
      <c r="K76" s="134"/>
      <c r="L76" s="134" t="s">
        <v>868</v>
      </c>
      <c r="M76" s="128" t="s">
        <v>335</v>
      </c>
      <c r="N76" s="26" t="s">
        <v>336</v>
      </c>
      <c r="O76" s="128"/>
      <c r="P76" s="27" t="s">
        <v>337</v>
      </c>
      <c r="Q76" s="27" t="s">
        <v>82</v>
      </c>
      <c r="R76" s="128">
        <v>69.17</v>
      </c>
      <c r="S76" s="0" t="s">
        <v>344</v>
      </c>
      <c r="T76" s="0" t="s">
        <v>83</v>
      </c>
    </row>
    <row r="77" spans="1:20" ht="33.75" customHeight="1" x14ac:dyDescent="0.2">
      <c r="A77" s="128" t="s">
        <v>347</v>
      </c>
      <c r="B77" s="128" t="s">
        <v>348</v>
      </c>
      <c r="C77" s="129">
        <f>HYPERLINK("http://atberg.aha.ru/dnv/npk2027-2-04.jpg")</f>
        <v/>
      </c>
      <c r="D77" s="130"/>
      <c r="E77" s="128" t="s">
        <v>349</v>
      </c>
      <c r="F77" s="131" t="s">
        <v>69</v>
      </c>
      <c r="G77" s="128" t="s">
        <v>66</v>
      </c>
      <c r="H77" s="132"/>
      <c r="I77" s="133"/>
      <c r="J77" s="134" t="s">
        <v>67</v>
      </c>
      <c r="K77" s="134"/>
      <c r="L77" s="134" t="s">
        <v>868</v>
      </c>
      <c r="M77" s="128" t="s">
        <v>335</v>
      </c>
      <c r="N77" s="26" t="s">
        <v>336</v>
      </c>
      <c r="O77" s="128"/>
      <c r="P77" s="27" t="s">
        <v>337</v>
      </c>
      <c r="Q77" s="27" t="s">
        <v>82</v>
      </c>
      <c r="R77" s="128">
        <v>69.17</v>
      </c>
      <c r="S77" s="0" t="s">
        <v>348</v>
      </c>
      <c r="T77" s="0" t="s">
        <v>83</v>
      </c>
    </row>
    <row r="78" spans="1:20" ht="33.75" customHeight="1" x14ac:dyDescent="0.2">
      <c r="A78" s="128" t="s">
        <v>350</v>
      </c>
      <c r="B78" s="128" t="s">
        <v>351</v>
      </c>
      <c r="C78" s="129">
        <f>HYPERLINK("http://atberg.aha.ru/dnv/npk2027-2-05.jpg")</f>
        <v/>
      </c>
      <c r="D78" s="130"/>
      <c r="E78" s="128" t="s">
        <v>352</v>
      </c>
      <c r="F78" s="131" t="s">
        <v>353</v>
      </c>
      <c r="G78" s="128" t="s">
        <v>66</v>
      </c>
      <c r="H78" s="132"/>
      <c r="I78" s="133"/>
      <c r="J78" s="134" t="s">
        <v>67</v>
      </c>
      <c r="K78" s="134"/>
      <c r="L78" s="134" t="s">
        <v>868</v>
      </c>
      <c r="M78" s="128" t="s">
        <v>335</v>
      </c>
      <c r="N78" s="26" t="s">
        <v>336</v>
      </c>
      <c r="O78" s="128"/>
      <c r="P78" s="27" t="s">
        <v>337</v>
      </c>
      <c r="Q78" s="27" t="s">
        <v>82</v>
      </c>
      <c r="R78" s="128">
        <v>69.17</v>
      </c>
      <c r="S78" s="0" t="s">
        <v>351</v>
      </c>
      <c r="T78" s="0" t="s">
        <v>83</v>
      </c>
    </row>
    <row r="79" spans="1:20" ht="33.75" customHeight="1" x14ac:dyDescent="0.2">
      <c r="A79" s="128" t="s">
        <v>354</v>
      </c>
      <c r="B79" s="128" t="s">
        <v>355</v>
      </c>
      <c r="C79" s="129">
        <f>HYPERLINK("http://atberg.aha.ru/dnv/npk2027-2-06.jpg")</f>
        <v/>
      </c>
      <c r="D79" s="130"/>
      <c r="E79" s="128" t="s">
        <v>356</v>
      </c>
      <c r="F79" s="131" t="s">
        <v>357</v>
      </c>
      <c r="G79" s="128" t="s">
        <v>66</v>
      </c>
      <c r="H79" s="132"/>
      <c r="I79" s="133"/>
      <c r="J79" s="134" t="s">
        <v>67</v>
      </c>
      <c r="K79" s="134"/>
      <c r="L79" s="134" t="s">
        <v>868</v>
      </c>
      <c r="M79" s="128" t="s">
        <v>335</v>
      </c>
      <c r="N79" s="26" t="s">
        <v>336</v>
      </c>
      <c r="O79" s="128"/>
      <c r="P79" s="27" t="s">
        <v>337</v>
      </c>
      <c r="Q79" s="27" t="s">
        <v>82</v>
      </c>
      <c r="R79" s="128">
        <v>69.17</v>
      </c>
      <c r="S79" s="0" t="s">
        <v>355</v>
      </c>
      <c r="T79" s="0" t="s">
        <v>83</v>
      </c>
    </row>
    <row r="80" spans="1:20" ht="33.75" customHeight="1" x14ac:dyDescent="0.2">
      <c r="A80" s="128" t="s">
        <v>358</v>
      </c>
      <c r="B80" s="128" t="s">
        <v>359</v>
      </c>
      <c r="C80" s="129">
        <f>HYPERLINK("http://atberg.aha.ru/dnv/npk2027-2-06.jpg")</f>
        <v/>
      </c>
      <c r="D80" s="130"/>
      <c r="E80" s="128" t="s">
        <v>360</v>
      </c>
      <c r="F80" s="131" t="s">
        <v>286</v>
      </c>
      <c r="G80" s="128" t="s">
        <v>66</v>
      </c>
      <c r="H80" s="132"/>
      <c r="I80" s="133"/>
      <c r="J80" s="134" t="s">
        <v>67</v>
      </c>
      <c r="K80" s="134"/>
      <c r="L80" s="134" t="s">
        <v>868</v>
      </c>
      <c r="M80" s="128" t="s">
        <v>335</v>
      </c>
      <c r="N80" s="26" t="s">
        <v>336</v>
      </c>
      <c r="O80" s="128"/>
      <c r="P80" s="27" t="s">
        <v>337</v>
      </c>
      <c r="Q80" s="27" t="s">
        <v>82</v>
      </c>
      <c r="R80" s="128">
        <v>69.17</v>
      </c>
      <c r="S80" s="0" t="s">
        <v>359</v>
      </c>
      <c r="T80" s="0" t="s">
        <v>83</v>
      </c>
    </row>
    <row r="81" spans="1:20" ht="33.75" customHeight="1" x14ac:dyDescent="0.2">
      <c r="A81" s="128" t="s">
        <v>361</v>
      </c>
      <c r="B81" s="128" t="s">
        <v>362</v>
      </c>
      <c r="C81" s="129">
        <f>HYPERLINK("http://atberg.aha.ru/dnv/npk2027-2-08.jpg")</f>
        <v/>
      </c>
      <c r="D81" s="130"/>
      <c r="E81" s="128" t="s">
        <v>363</v>
      </c>
      <c r="F81" s="131" t="s">
        <v>364</v>
      </c>
      <c r="G81" s="128" t="s">
        <v>66</v>
      </c>
      <c r="H81" s="132"/>
      <c r="I81" s="133"/>
      <c r="J81" s="134" t="s">
        <v>67</v>
      </c>
      <c r="K81" s="134"/>
      <c r="L81" s="134" t="s">
        <v>868</v>
      </c>
      <c r="M81" s="128" t="s">
        <v>335</v>
      </c>
      <c r="N81" s="26" t="s">
        <v>336</v>
      </c>
      <c r="O81" s="128"/>
      <c r="P81" s="27" t="s">
        <v>337</v>
      </c>
      <c r="Q81" s="27" t="s">
        <v>82</v>
      </c>
      <c r="R81" s="128">
        <v>69.17</v>
      </c>
      <c r="S81" s="0" t="s">
        <v>362</v>
      </c>
      <c r="T81" s="0" t="s">
        <v>83</v>
      </c>
    </row>
    <row r="82" spans="1:20" ht="33.75" customHeight="1" x14ac:dyDescent="0.2">
      <c r="A82" s="128" t="s">
        <v>365</v>
      </c>
      <c r="B82" s="128" t="s">
        <v>366</v>
      </c>
      <c r="C82" s="129">
        <f>HYPERLINK("http://atberg.aha.ru/dnv/npk2027-2-09.jpg")</f>
        <v/>
      </c>
      <c r="D82" s="130"/>
      <c r="E82" s="128" t="s">
        <v>367</v>
      </c>
      <c r="F82" s="131" t="s">
        <v>306</v>
      </c>
      <c r="G82" s="128" t="s">
        <v>66</v>
      </c>
      <c r="H82" s="132"/>
      <c r="I82" s="133"/>
      <c r="J82" s="134" t="s">
        <v>67</v>
      </c>
      <c r="K82" s="134"/>
      <c r="L82" s="134" t="s">
        <v>868</v>
      </c>
      <c r="M82" s="128" t="s">
        <v>335</v>
      </c>
      <c r="N82" s="26" t="s">
        <v>336</v>
      </c>
      <c r="O82" s="128"/>
      <c r="P82" s="27" t="s">
        <v>337</v>
      </c>
      <c r="Q82" s="27" t="s">
        <v>82</v>
      </c>
      <c r="R82" s="128">
        <v>69.17</v>
      </c>
      <c r="S82" s="0" t="s">
        <v>366</v>
      </c>
      <c r="T82" s="0" t="s">
        <v>83</v>
      </c>
    </row>
    <row r="83" spans="1:20" ht="34.5" customHeight="1" x14ac:dyDescent="0.25">
      <c r="A83" s="128" t="s">
        <v>368</v>
      </c>
      <c r="B83" s="128" t="s">
        <v>369</v>
      </c>
      <c r="C83" s="129">
        <f>HYPERLINK("http://atberg.aha.ru/dnv/npk2027-2-10.jpg")</f>
        <v/>
      </c>
      <c r="D83" s="130"/>
      <c r="E83" s="128" t="s">
        <v>370</v>
      </c>
      <c r="F83" s="131" t="s">
        <v>310</v>
      </c>
      <c r="G83" s="128" t="s">
        <v>66</v>
      </c>
      <c r="H83" s="132"/>
      <c r="I83" s="133"/>
      <c r="J83" s="134" t="s">
        <v>67</v>
      </c>
      <c r="K83" s="134"/>
      <c r="L83" s="134" t="s">
        <v>868</v>
      </c>
      <c r="M83" s="128" t="s">
        <v>335</v>
      </c>
      <c r="N83" s="26" t="s">
        <v>336</v>
      </c>
      <c r="O83" s="128"/>
      <c r="P83" s="27" t="s">
        <v>337</v>
      </c>
      <c r="Q83" s="27" t="s">
        <v>82</v>
      </c>
      <c r="R83" s="128">
        <v>69.17</v>
      </c>
      <c r="S83" s="0" t="s">
        <v>369</v>
      </c>
      <c r="T83" s="0" t="s">
        <v>83</v>
      </c>
    </row>
    <row r="84" spans="1:20" ht="33.75" customHeight="1" x14ac:dyDescent="0.2">
      <c r="A84" s="128" t="s">
        <v>371</v>
      </c>
      <c r="B84" s="128" t="s">
        <v>372</v>
      </c>
      <c r="C84" s="129">
        <f>HYPERLINK("http://atberg.aha.ru/dnv/npk2027-3-01.jpg")</f>
        <v/>
      </c>
      <c r="D84" s="130"/>
      <c r="E84" s="128" t="s">
        <v>373</v>
      </c>
      <c r="F84" s="131" t="s">
        <v>88</v>
      </c>
      <c r="G84" s="128" t="s">
        <v>66</v>
      </c>
      <c r="H84" s="132"/>
      <c r="I84" s="133"/>
      <c r="J84" s="134" t="s">
        <v>77</v>
      </c>
      <c r="K84" s="134"/>
      <c r="L84" s="134" t="s">
        <v>868</v>
      </c>
      <c r="M84" s="128" t="s">
        <v>79</v>
      </c>
      <c r="N84" s="26" t="s">
        <v>374</v>
      </c>
      <c r="O84" s="128"/>
      <c r="P84" s="27" t="s">
        <v>337</v>
      </c>
      <c r="Q84" s="27" t="s">
        <v>82</v>
      </c>
      <c r="R84" s="128">
        <v>53.8</v>
      </c>
      <c r="S84" s="0" t="s">
        <v>372</v>
      </c>
      <c r="T84" s="0" t="s">
        <v>338</v>
      </c>
    </row>
    <row r="85" spans="1:20" ht="33.75" customHeight="1" x14ac:dyDescent="0.2">
      <c r="A85" s="128" t="s">
        <v>377</v>
      </c>
      <c r="B85" s="128" t="s">
        <v>378</v>
      </c>
      <c r="C85" s="129">
        <f>HYPERLINK("http://atberg.aha.ru/dnv/npk2027-3-02.jpg")</f>
        <v/>
      </c>
      <c r="D85" s="130"/>
      <c r="E85" s="128" t="s">
        <v>379</v>
      </c>
      <c r="F85" s="131" t="s">
        <v>380</v>
      </c>
      <c r="G85" s="128" t="s">
        <v>66</v>
      </c>
      <c r="H85" s="132"/>
      <c r="I85" s="133"/>
      <c r="J85" s="134" t="s">
        <v>77</v>
      </c>
      <c r="K85" s="134"/>
      <c r="L85" s="134" t="s">
        <v>868</v>
      </c>
      <c r="M85" s="128" t="s">
        <v>79</v>
      </c>
      <c r="N85" s="26" t="s">
        <v>374</v>
      </c>
      <c r="O85" s="128"/>
      <c r="P85" s="27" t="s">
        <v>337</v>
      </c>
      <c r="Q85" s="27" t="s">
        <v>82</v>
      </c>
      <c r="R85" s="128">
        <v>53.8</v>
      </c>
      <c r="S85" s="0" t="s">
        <v>378</v>
      </c>
      <c r="T85" s="0" t="s">
        <v>338</v>
      </c>
    </row>
    <row r="86" spans="1:20" ht="33.75" customHeight="1" x14ac:dyDescent="0.2">
      <c r="A86" s="128" t="s">
        <v>381</v>
      </c>
      <c r="B86" s="128" t="s">
        <v>382</v>
      </c>
      <c r="C86" s="129">
        <f>HYPERLINK("http://atberg.aha.ru/dnv/npk2027-3-03.jpg")</f>
        <v/>
      </c>
      <c r="D86" s="130"/>
      <c r="E86" s="128" t="s">
        <v>383</v>
      </c>
      <c r="F86" s="131" t="s">
        <v>384</v>
      </c>
      <c r="G86" s="128" t="s">
        <v>66</v>
      </c>
      <c r="H86" s="132"/>
      <c r="I86" s="133"/>
      <c r="J86" s="134" t="s">
        <v>77</v>
      </c>
      <c r="K86" s="134"/>
      <c r="L86" s="134" t="s">
        <v>868</v>
      </c>
      <c r="M86" s="128" t="s">
        <v>79</v>
      </c>
      <c r="N86" s="26" t="s">
        <v>374</v>
      </c>
      <c r="O86" s="128"/>
      <c r="P86" s="27" t="s">
        <v>337</v>
      </c>
      <c r="Q86" s="27" t="s">
        <v>82</v>
      </c>
      <c r="R86" s="128">
        <v>53.8</v>
      </c>
      <c r="S86" s="0" t="s">
        <v>382</v>
      </c>
      <c r="T86" s="0" t="s">
        <v>338</v>
      </c>
    </row>
    <row r="87" spans="1:20" ht="33.75" customHeight="1" x14ac:dyDescent="0.2">
      <c r="A87" s="128" t="s">
        <v>385</v>
      </c>
      <c r="B87" s="128" t="s">
        <v>386</v>
      </c>
      <c r="C87" s="129">
        <f>HYPERLINK("http://atberg.aha.ru/dnv/npk2027-3-04.jpg")</f>
        <v/>
      </c>
      <c r="D87" s="130"/>
      <c r="E87" s="128" t="s">
        <v>387</v>
      </c>
      <c r="F87" s="131" t="s">
        <v>388</v>
      </c>
      <c r="G87" s="128" t="s">
        <v>66</v>
      </c>
      <c r="H87" s="132"/>
      <c r="I87" s="133"/>
      <c r="J87" s="134" t="s">
        <v>77</v>
      </c>
      <c r="K87" s="134"/>
      <c r="L87" s="134" t="s">
        <v>868</v>
      </c>
      <c r="M87" s="128" t="s">
        <v>79</v>
      </c>
      <c r="N87" s="26" t="s">
        <v>374</v>
      </c>
      <c r="O87" s="128"/>
      <c r="P87" s="27" t="s">
        <v>337</v>
      </c>
      <c r="Q87" s="27" t="s">
        <v>82</v>
      </c>
      <c r="R87" s="128">
        <v>53.8</v>
      </c>
      <c r="S87" s="0" t="s">
        <v>386</v>
      </c>
      <c r="T87" s="0" t="s">
        <v>338</v>
      </c>
    </row>
    <row r="88" spans="1:20" ht="33.75" customHeight="1" x14ac:dyDescent="0.2">
      <c r="A88" s="128" t="s">
        <v>389</v>
      </c>
      <c r="B88" s="128" t="s">
        <v>390</v>
      </c>
      <c r="C88" s="129">
        <f>HYPERLINK("http://atberg.aha.ru/dnv/npk2027-3-05.jpg")</f>
        <v/>
      </c>
      <c r="D88" s="130"/>
      <c r="E88" s="128" t="s">
        <v>391</v>
      </c>
      <c r="F88" s="131" t="s">
        <v>346</v>
      </c>
      <c r="G88" s="128" t="s">
        <v>66</v>
      </c>
      <c r="H88" s="132"/>
      <c r="I88" s="133"/>
      <c r="J88" s="134" t="s">
        <v>77</v>
      </c>
      <c r="K88" s="134"/>
      <c r="L88" s="134" t="s">
        <v>868</v>
      </c>
      <c r="M88" s="128" t="s">
        <v>79</v>
      </c>
      <c r="N88" s="26" t="s">
        <v>374</v>
      </c>
      <c r="O88" s="128"/>
      <c r="P88" s="27" t="s">
        <v>337</v>
      </c>
      <c r="Q88" s="27" t="s">
        <v>82</v>
      </c>
      <c r="R88" s="128">
        <v>53.8</v>
      </c>
      <c r="S88" s="0" t="s">
        <v>390</v>
      </c>
      <c r="T88" s="0" t="s">
        <v>338</v>
      </c>
    </row>
    <row r="89" spans="1:20" ht="33.75" customHeight="1" x14ac:dyDescent="0.2">
      <c r="A89" s="128" t="s">
        <v>392</v>
      </c>
      <c r="B89" s="128" t="s">
        <v>393</v>
      </c>
      <c r="C89" s="129">
        <f>HYPERLINK("http://atberg.aha.ru/dnv/npk2027-3-06.jpg")</f>
        <v/>
      </c>
      <c r="D89" s="130"/>
      <c r="E89" s="128" t="s">
        <v>394</v>
      </c>
      <c r="F89" s="131" t="s">
        <v>395</v>
      </c>
      <c r="G89" s="128" t="s">
        <v>66</v>
      </c>
      <c r="H89" s="132"/>
      <c r="I89" s="133"/>
      <c r="J89" s="134" t="s">
        <v>77</v>
      </c>
      <c r="K89" s="134"/>
      <c r="L89" s="134" t="s">
        <v>868</v>
      </c>
      <c r="M89" s="128" t="s">
        <v>79</v>
      </c>
      <c r="N89" s="26" t="s">
        <v>374</v>
      </c>
      <c r="O89" s="128"/>
      <c r="P89" s="27" t="s">
        <v>337</v>
      </c>
      <c r="Q89" s="27" t="s">
        <v>82</v>
      </c>
      <c r="R89" s="128">
        <v>53.8</v>
      </c>
      <c r="S89" s="0" t="s">
        <v>393</v>
      </c>
      <c r="T89" s="0" t="s">
        <v>338</v>
      </c>
    </row>
    <row r="90" spans="1:20" ht="33.75" customHeight="1" x14ac:dyDescent="0.2">
      <c r="A90" s="128" t="s">
        <v>396</v>
      </c>
      <c r="B90" s="128" t="s">
        <v>397</v>
      </c>
      <c r="C90" s="129">
        <f>HYPERLINK("http://atberg.aha.ru/dnv/npk2027-3-07.jpg")</f>
        <v/>
      </c>
      <c r="D90" s="130"/>
      <c r="E90" s="128" t="s">
        <v>398</v>
      </c>
      <c r="F90" s="131" t="s">
        <v>69</v>
      </c>
      <c r="G90" s="128" t="s">
        <v>66</v>
      </c>
      <c r="H90" s="132"/>
      <c r="I90" s="133"/>
      <c r="J90" s="134" t="s">
        <v>77</v>
      </c>
      <c r="K90" s="134"/>
      <c r="L90" s="134" t="s">
        <v>868</v>
      </c>
      <c r="M90" s="128" t="s">
        <v>79</v>
      </c>
      <c r="N90" s="26" t="s">
        <v>374</v>
      </c>
      <c r="O90" s="128"/>
      <c r="P90" s="27" t="s">
        <v>337</v>
      </c>
      <c r="Q90" s="27" t="s">
        <v>82</v>
      </c>
      <c r="R90" s="128">
        <v>53.8</v>
      </c>
      <c r="S90" s="0" t="s">
        <v>397</v>
      </c>
      <c r="T90" s="0" t="s">
        <v>338</v>
      </c>
    </row>
    <row r="91" spans="1:20" ht="33.75" customHeight="1" x14ac:dyDescent="0.2">
      <c r="A91" s="128" t="s">
        <v>399</v>
      </c>
      <c r="B91" s="128" t="s">
        <v>400</v>
      </c>
      <c r="C91" s="129">
        <f>HYPERLINK("http://atberg.aha.ru/dnv/npk2027-3-08.jpg")</f>
        <v/>
      </c>
      <c r="D91" s="130"/>
      <c r="E91" s="128" t="s">
        <v>401</v>
      </c>
      <c r="F91" s="131" t="s">
        <v>402</v>
      </c>
      <c r="G91" s="128" t="s">
        <v>66</v>
      </c>
      <c r="H91" s="132"/>
      <c r="I91" s="133"/>
      <c r="J91" s="134" t="s">
        <v>77</v>
      </c>
      <c r="K91" s="134"/>
      <c r="L91" s="134" t="s">
        <v>868</v>
      </c>
      <c r="M91" s="128" t="s">
        <v>79</v>
      </c>
      <c r="N91" s="26" t="s">
        <v>374</v>
      </c>
      <c r="O91" s="128"/>
      <c r="P91" s="27" t="s">
        <v>337</v>
      </c>
      <c r="Q91" s="27" t="s">
        <v>82</v>
      </c>
      <c r="R91" s="128">
        <v>53.8</v>
      </c>
      <c r="S91" s="0" t="s">
        <v>400</v>
      </c>
      <c r="T91" s="0" t="s">
        <v>338</v>
      </c>
    </row>
    <row r="92" spans="1:20" ht="33.75" customHeight="1" x14ac:dyDescent="0.2">
      <c r="A92" s="128" t="s">
        <v>403</v>
      </c>
      <c r="B92" s="128" t="s">
        <v>404</v>
      </c>
      <c r="C92" s="129">
        <f>HYPERLINK("http://atberg.aha.ru/dnv/npk2027-3-09.jpg")</f>
        <v/>
      </c>
      <c r="D92" s="130"/>
      <c r="E92" s="128" t="s">
        <v>405</v>
      </c>
      <c r="F92" s="131" t="s">
        <v>406</v>
      </c>
      <c r="G92" s="128" t="s">
        <v>66</v>
      </c>
      <c r="H92" s="132"/>
      <c r="I92" s="133"/>
      <c r="J92" s="134" t="s">
        <v>77</v>
      </c>
      <c r="K92" s="134"/>
      <c r="L92" s="134" t="s">
        <v>868</v>
      </c>
      <c r="M92" s="128" t="s">
        <v>79</v>
      </c>
      <c r="N92" s="26" t="s">
        <v>374</v>
      </c>
      <c r="O92" s="128"/>
      <c r="P92" s="27" t="s">
        <v>337</v>
      </c>
      <c r="Q92" s="27" t="s">
        <v>82</v>
      </c>
      <c r="R92" s="128">
        <v>53.8</v>
      </c>
      <c r="S92" s="0" t="s">
        <v>404</v>
      </c>
      <c r="T92" s="0" t="s">
        <v>338</v>
      </c>
    </row>
    <row r="93" spans="1:20" ht="33.75" customHeight="1" x14ac:dyDescent="0.2">
      <c r="A93" s="128" t="s">
        <v>407</v>
      </c>
      <c r="B93" s="128" t="s">
        <v>408</v>
      </c>
      <c r="C93" s="129">
        <f>HYPERLINK("http://atberg.aha.ru/dnv/npk2027-3-10.jpg")</f>
        <v/>
      </c>
      <c r="D93" s="130"/>
      <c r="E93" s="128" t="s">
        <v>409</v>
      </c>
      <c r="F93" s="131" t="s">
        <v>246</v>
      </c>
      <c r="G93" s="128" t="s">
        <v>66</v>
      </c>
      <c r="H93" s="132"/>
      <c r="I93" s="133"/>
      <c r="J93" s="134" t="s">
        <v>77</v>
      </c>
      <c r="K93" s="134"/>
      <c r="L93" s="134" t="s">
        <v>868</v>
      </c>
      <c r="M93" s="128" t="s">
        <v>79</v>
      </c>
      <c r="N93" s="26" t="s">
        <v>374</v>
      </c>
      <c r="O93" s="128"/>
      <c r="P93" s="27" t="s">
        <v>337</v>
      </c>
      <c r="Q93" s="27" t="s">
        <v>82</v>
      </c>
      <c r="R93" s="128">
        <v>53.8</v>
      </c>
      <c r="S93" s="0" t="s">
        <v>408</v>
      </c>
      <c r="T93" s="0" t="s">
        <v>338</v>
      </c>
    </row>
    <row r="94" spans="1:20" ht="33.75" customHeight="1" x14ac:dyDescent="0.2">
      <c r="A94" s="128" t="s">
        <v>410</v>
      </c>
      <c r="B94" s="128" t="s">
        <v>411</v>
      </c>
      <c r="C94" s="129">
        <f>HYPERLINK("http://atberg.aha.ru/dnv/npk2027-3-11.jpg")</f>
        <v/>
      </c>
      <c r="D94" s="130"/>
      <c r="E94" s="128" t="s">
        <v>412</v>
      </c>
      <c r="F94" s="131" t="s">
        <v>413</v>
      </c>
      <c r="G94" s="128" t="s">
        <v>66</v>
      </c>
      <c r="H94" s="132"/>
      <c r="I94" s="133"/>
      <c r="J94" s="134" t="s">
        <v>77</v>
      </c>
      <c r="K94" s="134"/>
      <c r="L94" s="134" t="s">
        <v>868</v>
      </c>
      <c r="M94" s="128" t="s">
        <v>79</v>
      </c>
      <c r="N94" s="26" t="s">
        <v>374</v>
      </c>
      <c r="O94" s="128"/>
      <c r="P94" s="27" t="s">
        <v>337</v>
      </c>
      <c r="Q94" s="27" t="s">
        <v>82</v>
      </c>
      <c r="R94" s="128">
        <v>53.8</v>
      </c>
      <c r="S94" s="0" t="s">
        <v>411</v>
      </c>
      <c r="T94" s="0" t="s">
        <v>338</v>
      </c>
    </row>
    <row r="95" spans="1:20" ht="33.75" customHeight="1" x14ac:dyDescent="0.2">
      <c r="A95" s="128" t="s">
        <v>414</v>
      </c>
      <c r="B95" s="128" t="s">
        <v>415</v>
      </c>
      <c r="C95" s="129">
        <f>HYPERLINK("http://atberg.aha.ru/dnv/npk2027-3-12.jpg")</f>
        <v/>
      </c>
      <c r="D95" s="130"/>
      <c r="E95" s="128" t="s">
        <v>416</v>
      </c>
      <c r="F95" s="131" t="s">
        <v>417</v>
      </c>
      <c r="G95" s="128" t="s">
        <v>66</v>
      </c>
      <c r="H95" s="132"/>
      <c r="I95" s="133"/>
      <c r="J95" s="134" t="s">
        <v>77</v>
      </c>
      <c r="K95" s="134"/>
      <c r="L95" s="134" t="s">
        <v>868</v>
      </c>
      <c r="M95" s="128" t="s">
        <v>79</v>
      </c>
      <c r="N95" s="26" t="s">
        <v>374</v>
      </c>
      <c r="O95" s="128"/>
      <c r="P95" s="27" t="s">
        <v>337</v>
      </c>
      <c r="Q95" s="27" t="s">
        <v>82</v>
      </c>
      <c r="R95" s="128">
        <v>53.8</v>
      </c>
      <c r="S95" s="0" t="s">
        <v>415</v>
      </c>
      <c r="T95" s="0" t="s">
        <v>338</v>
      </c>
    </row>
    <row r="96" spans="1:20" ht="33.75" customHeight="1" x14ac:dyDescent="0.2">
      <c r="A96" s="128" t="s">
        <v>418</v>
      </c>
      <c r="B96" s="128" t="s">
        <v>419</v>
      </c>
      <c r="C96" s="129">
        <f>HYPERLINK("http://atberg.aha.ru/dnv/npk2027-3-13.jpg")</f>
        <v/>
      </c>
      <c r="D96" s="130"/>
      <c r="E96" s="128" t="s">
        <v>420</v>
      </c>
      <c r="F96" s="131" t="s">
        <v>286</v>
      </c>
      <c r="G96" s="128" t="s">
        <v>66</v>
      </c>
      <c r="H96" s="132"/>
      <c r="I96" s="133"/>
      <c r="J96" s="134" t="s">
        <v>77</v>
      </c>
      <c r="K96" s="134"/>
      <c r="L96" s="134" t="s">
        <v>868</v>
      </c>
      <c r="M96" s="128" t="s">
        <v>79</v>
      </c>
      <c r="N96" s="26" t="s">
        <v>374</v>
      </c>
      <c r="O96" s="128"/>
      <c r="P96" s="27" t="s">
        <v>337</v>
      </c>
      <c r="Q96" s="27" t="s">
        <v>82</v>
      </c>
      <c r="R96" s="128">
        <v>53.8</v>
      </c>
      <c r="S96" s="0" t="s">
        <v>419</v>
      </c>
      <c r="T96" s="0" t="s">
        <v>338</v>
      </c>
    </row>
    <row r="97" spans="1:20" ht="34.5" customHeight="1" x14ac:dyDescent="0.25">
      <c r="A97" s="128" t="s">
        <v>421</v>
      </c>
      <c r="B97" s="128" t="s">
        <v>422</v>
      </c>
      <c r="C97" s="129">
        <f>HYPERLINK("http://atberg.aha.ru/dnv/npk2027-3-14.jpg")</f>
        <v/>
      </c>
      <c r="D97" s="130"/>
      <c r="E97" s="128" t="s">
        <v>423</v>
      </c>
      <c r="F97" s="131" t="s">
        <v>424</v>
      </c>
      <c r="G97" s="128" t="s">
        <v>66</v>
      </c>
      <c r="H97" s="132"/>
      <c r="I97" s="133"/>
      <c r="J97" s="134" t="s">
        <v>77</v>
      </c>
      <c r="K97" s="134"/>
      <c r="L97" s="134" t="s">
        <v>868</v>
      </c>
      <c r="M97" s="128" t="s">
        <v>79</v>
      </c>
      <c r="N97" s="26" t="s">
        <v>374</v>
      </c>
      <c r="O97" s="128"/>
      <c r="P97" s="27" t="s">
        <v>337</v>
      </c>
      <c r="Q97" s="27" t="s">
        <v>82</v>
      </c>
      <c r="R97" s="128">
        <v>53.8</v>
      </c>
      <c r="S97" s="0" t="s">
        <v>422</v>
      </c>
      <c r="T97" s="0" t="s">
        <v>338</v>
      </c>
    </row>
    <row r="98" spans="1:20" ht="33.75" customHeight="1" x14ac:dyDescent="0.2">
      <c r="A98" s="128" t="s">
        <v>425</v>
      </c>
      <c r="B98" s="128" t="s">
        <v>426</v>
      </c>
      <c r="C98" s="129">
        <f>HYPERLINK("http://atberg.aha.ru/dnv/npk2027-4-01.jpg")</f>
        <v/>
      </c>
      <c r="D98" s="130"/>
      <c r="E98" s="128" t="s">
        <v>427</v>
      </c>
      <c r="F98" s="131" t="s">
        <v>380</v>
      </c>
      <c r="G98" s="128" t="s">
        <v>66</v>
      </c>
      <c r="H98" s="132"/>
      <c r="I98" s="133"/>
      <c r="J98" s="134" t="s">
        <v>67</v>
      </c>
      <c r="K98" s="134" t="s">
        <v>428</v>
      </c>
      <c r="L98" s="134" t="s">
        <v>375</v>
      </c>
      <c r="M98" s="128" t="s">
        <v>335</v>
      </c>
      <c r="N98" s="26" t="s">
        <v>429</v>
      </c>
      <c r="O98" s="128"/>
      <c r="P98" s="27" t="s">
        <v>71</v>
      </c>
      <c r="Q98" s="27" t="s">
        <v>82</v>
      </c>
      <c r="R98" s="128">
        <v>89.34</v>
      </c>
      <c r="S98" s="0" t="s">
        <v>426</v>
      </c>
      <c r="T98" s="0" t="s">
        <v>822</v>
      </c>
    </row>
    <row r="99" spans="1:20" ht="33.75" customHeight="1" x14ac:dyDescent="0.2">
      <c r="A99" s="128" t="s">
        <v>432</v>
      </c>
      <c r="B99" s="128" t="s">
        <v>433</v>
      </c>
      <c r="C99" s="129">
        <f>HYPERLINK("http://atberg.aha.ru/dnv/npk2027-4-02.jpg")</f>
        <v/>
      </c>
      <c r="D99" s="130"/>
      <c r="E99" s="128" t="s">
        <v>434</v>
      </c>
      <c r="F99" s="131" t="s">
        <v>384</v>
      </c>
      <c r="G99" s="128" t="s">
        <v>66</v>
      </c>
      <c r="H99" s="132"/>
      <c r="I99" s="133"/>
      <c r="J99" s="134" t="s">
        <v>67</v>
      </c>
      <c r="K99" s="134" t="s">
        <v>428</v>
      </c>
      <c r="L99" s="134" t="s">
        <v>375</v>
      </c>
      <c r="M99" s="128" t="s">
        <v>335</v>
      </c>
      <c r="N99" s="26" t="s">
        <v>429</v>
      </c>
      <c r="O99" s="128"/>
      <c r="P99" s="27" t="s">
        <v>71</v>
      </c>
      <c r="Q99" s="27" t="s">
        <v>82</v>
      </c>
      <c r="R99" s="128">
        <v>89.34</v>
      </c>
      <c r="S99" s="0" t="s">
        <v>433</v>
      </c>
      <c r="T99" s="0" t="s">
        <v>822</v>
      </c>
    </row>
    <row r="100" spans="1:20" ht="33.75" customHeight="1" x14ac:dyDescent="0.2">
      <c r="A100" s="128" t="s">
        <v>435</v>
      </c>
      <c r="B100" s="128" t="s">
        <v>436</v>
      </c>
      <c r="C100" s="129">
        <f>HYPERLINK("http://atberg.aha.ru/dnv/npk2027-4-03.jpg")</f>
        <v/>
      </c>
      <c r="D100" s="130"/>
      <c r="E100" s="128" t="s">
        <v>437</v>
      </c>
      <c r="F100" s="131" t="s">
        <v>438</v>
      </c>
      <c r="G100" s="128" t="s">
        <v>66</v>
      </c>
      <c r="H100" s="132"/>
      <c r="I100" s="133"/>
      <c r="J100" s="134" t="s">
        <v>67</v>
      </c>
      <c r="K100" s="134" t="s">
        <v>428</v>
      </c>
      <c r="L100" s="134" t="s">
        <v>375</v>
      </c>
      <c r="M100" s="128" t="s">
        <v>335</v>
      </c>
      <c r="N100" s="26" t="s">
        <v>429</v>
      </c>
      <c r="O100" s="128"/>
      <c r="P100" s="27" t="s">
        <v>71</v>
      </c>
      <c r="Q100" s="27" t="s">
        <v>82</v>
      </c>
      <c r="R100" s="128">
        <v>89.34</v>
      </c>
      <c r="S100" s="0" t="s">
        <v>436</v>
      </c>
      <c r="T100" s="0" t="s">
        <v>822</v>
      </c>
    </row>
    <row r="101" spans="1:20" ht="33.75" customHeight="1" x14ac:dyDescent="0.2">
      <c r="A101" s="128" t="s">
        <v>439</v>
      </c>
      <c r="B101" s="128" t="s">
        <v>440</v>
      </c>
      <c r="C101" s="129">
        <f>HYPERLINK("http://atberg.aha.ru/dnv/npk2027-4-04.jpg")</f>
        <v/>
      </c>
      <c r="D101" s="130"/>
      <c r="E101" s="128" t="s">
        <v>441</v>
      </c>
      <c r="F101" s="131" t="s">
        <v>166</v>
      </c>
      <c r="G101" s="128" t="s">
        <v>66</v>
      </c>
      <c r="H101" s="132"/>
      <c r="I101" s="133"/>
      <c r="J101" s="134" t="s">
        <v>67</v>
      </c>
      <c r="K101" s="134" t="s">
        <v>428</v>
      </c>
      <c r="L101" s="134" t="s">
        <v>375</v>
      </c>
      <c r="M101" s="128" t="s">
        <v>335</v>
      </c>
      <c r="N101" s="26" t="s">
        <v>429</v>
      </c>
      <c r="O101" s="128"/>
      <c r="P101" s="27" t="s">
        <v>71</v>
      </c>
      <c r="Q101" s="27" t="s">
        <v>82</v>
      </c>
      <c r="R101" s="128">
        <v>89.34</v>
      </c>
      <c r="S101" s="0" t="s">
        <v>440</v>
      </c>
      <c r="T101" s="0" t="s">
        <v>822</v>
      </c>
    </row>
    <row r="102" spans="1:20" ht="33.75" customHeight="1" x14ac:dyDescent="0.2">
      <c r="A102" s="128" t="s">
        <v>442</v>
      </c>
      <c r="B102" s="128" t="s">
        <v>443</v>
      </c>
      <c r="C102" s="129">
        <f>HYPERLINK("http://atberg.aha.ru/dnv/npk2027-4-05.jpg")</f>
        <v/>
      </c>
      <c r="D102" s="130"/>
      <c r="E102" s="128" t="s">
        <v>444</v>
      </c>
      <c r="F102" s="131" t="s">
        <v>445</v>
      </c>
      <c r="G102" s="128" t="s">
        <v>66</v>
      </c>
      <c r="H102" s="132"/>
      <c r="I102" s="133"/>
      <c r="J102" s="134" t="s">
        <v>67</v>
      </c>
      <c r="K102" s="134" t="s">
        <v>428</v>
      </c>
      <c r="L102" s="134" t="s">
        <v>375</v>
      </c>
      <c r="M102" s="128" t="s">
        <v>335</v>
      </c>
      <c r="N102" s="26" t="s">
        <v>429</v>
      </c>
      <c r="O102" s="128"/>
      <c r="P102" s="27" t="s">
        <v>71</v>
      </c>
      <c r="Q102" s="27" t="s">
        <v>82</v>
      </c>
      <c r="R102" s="128">
        <v>89.34</v>
      </c>
      <c r="S102" s="0" t="s">
        <v>443</v>
      </c>
      <c r="T102" s="0" t="s">
        <v>822</v>
      </c>
    </row>
    <row r="103" spans="1:20" ht="33.75" customHeight="1" x14ac:dyDescent="0.2">
      <c r="A103" s="128" t="s">
        <v>446</v>
      </c>
      <c r="B103" s="128" t="s">
        <v>447</v>
      </c>
      <c r="C103" s="129">
        <f>HYPERLINK("http://atberg.aha.ru/dnv/npk2027-4-07.jpg")</f>
        <v/>
      </c>
      <c r="D103" s="130"/>
      <c r="E103" s="128" t="s">
        <v>448</v>
      </c>
      <c r="F103" s="131" t="s">
        <v>449</v>
      </c>
      <c r="G103" s="128" t="s">
        <v>66</v>
      </c>
      <c r="H103" s="132"/>
      <c r="I103" s="133"/>
      <c r="J103" s="134" t="s">
        <v>67</v>
      </c>
      <c r="K103" s="134" t="s">
        <v>428</v>
      </c>
      <c r="L103" s="134" t="s">
        <v>375</v>
      </c>
      <c r="M103" s="128" t="s">
        <v>335</v>
      </c>
      <c r="N103" s="26" t="s">
        <v>429</v>
      </c>
      <c r="O103" s="128"/>
      <c r="P103" s="27" t="s">
        <v>71</v>
      </c>
      <c r="Q103" s="27" t="s">
        <v>82</v>
      </c>
      <c r="R103" s="128">
        <v>89.34</v>
      </c>
      <c r="S103" s="0" t="s">
        <v>447</v>
      </c>
      <c r="T103" s="0" t="s">
        <v>822</v>
      </c>
    </row>
    <row r="104" spans="1:20" ht="33.75" customHeight="1" x14ac:dyDescent="0.2">
      <c r="A104" s="128" t="s">
        <v>450</v>
      </c>
      <c r="B104" s="128" t="s">
        <v>451</v>
      </c>
      <c r="C104" s="129">
        <f>HYPERLINK("http://atberg.aha.ru/dnv/npk2027-4-06.jpg")</f>
        <v/>
      </c>
      <c r="D104" s="130"/>
      <c r="E104" s="128" t="s">
        <v>452</v>
      </c>
      <c r="F104" s="131" t="s">
        <v>254</v>
      </c>
      <c r="G104" s="128" t="s">
        <v>66</v>
      </c>
      <c r="H104" s="132"/>
      <c r="I104" s="133"/>
      <c r="J104" s="134" t="s">
        <v>67</v>
      </c>
      <c r="K104" s="134" t="s">
        <v>428</v>
      </c>
      <c r="L104" s="134" t="s">
        <v>375</v>
      </c>
      <c r="M104" s="128" t="s">
        <v>335</v>
      </c>
      <c r="N104" s="26" t="s">
        <v>429</v>
      </c>
      <c r="O104" s="128"/>
      <c r="P104" s="27" t="s">
        <v>71</v>
      </c>
      <c r="Q104" s="27" t="s">
        <v>82</v>
      </c>
      <c r="R104" s="128">
        <v>89.34</v>
      </c>
      <c r="S104" s="0" t="s">
        <v>451</v>
      </c>
      <c r="T104" s="0" t="s">
        <v>822</v>
      </c>
    </row>
    <row r="105" spans="1:20" ht="33.75" customHeight="1" x14ac:dyDescent="0.2">
      <c r="A105" s="128" t="s">
        <v>453</v>
      </c>
      <c r="B105" s="128" t="s">
        <v>454</v>
      </c>
      <c r="C105" s="129">
        <f>HYPERLINK("http://atberg.aha.ru/dnv/npk2027-4-08.jpg")</f>
        <v/>
      </c>
      <c r="D105" s="130"/>
      <c r="E105" s="128" t="s">
        <v>455</v>
      </c>
      <c r="F105" s="131" t="s">
        <v>456</v>
      </c>
      <c r="G105" s="128" t="s">
        <v>66</v>
      </c>
      <c r="H105" s="132"/>
      <c r="I105" s="133"/>
      <c r="J105" s="134" t="s">
        <v>67</v>
      </c>
      <c r="K105" s="134" t="s">
        <v>428</v>
      </c>
      <c r="L105" s="134" t="s">
        <v>375</v>
      </c>
      <c r="M105" s="128" t="s">
        <v>335</v>
      </c>
      <c r="N105" s="26" t="s">
        <v>429</v>
      </c>
      <c r="O105" s="128"/>
      <c r="P105" s="27" t="s">
        <v>71</v>
      </c>
      <c r="Q105" s="27" t="s">
        <v>82</v>
      </c>
      <c r="R105" s="128">
        <v>89.34</v>
      </c>
      <c r="S105" s="0" t="s">
        <v>454</v>
      </c>
      <c r="T105" s="0" t="s">
        <v>822</v>
      </c>
    </row>
    <row r="106" spans="1:20" ht="34.5" customHeight="1" x14ac:dyDescent="0.25">
      <c r="A106" s="128" t="s">
        <v>457</v>
      </c>
      <c r="B106" s="128" t="s">
        <v>458</v>
      </c>
      <c r="C106" s="129">
        <f>HYPERLINK("http://atberg.aha.ru/dnv/npk2027-4-09.jpg")</f>
        <v/>
      </c>
      <c r="D106" s="130"/>
      <c r="E106" s="128" t="s">
        <v>459</v>
      </c>
      <c r="F106" s="131" t="s">
        <v>460</v>
      </c>
      <c r="G106" s="128" t="s">
        <v>66</v>
      </c>
      <c r="H106" s="132"/>
      <c r="I106" s="133"/>
      <c r="J106" s="134" t="s">
        <v>67</v>
      </c>
      <c r="K106" s="134" t="s">
        <v>428</v>
      </c>
      <c r="L106" s="134" t="s">
        <v>375</v>
      </c>
      <c r="M106" s="128" t="s">
        <v>335</v>
      </c>
      <c r="N106" s="26" t="s">
        <v>429</v>
      </c>
      <c r="O106" s="128"/>
      <c r="P106" s="27" t="s">
        <v>71</v>
      </c>
      <c r="Q106" s="27" t="s">
        <v>82</v>
      </c>
      <c r="R106" s="128">
        <v>89.34</v>
      </c>
      <c r="S106" s="0" t="s">
        <v>458</v>
      </c>
      <c r="T106" s="0" t="s">
        <v>822</v>
      </c>
    </row>
    <row r="107" spans="1:20" ht="33.75" customHeight="1" x14ac:dyDescent="0.2">
      <c r="A107" s="128" t="s">
        <v>461</v>
      </c>
      <c r="B107" s="128" t="s">
        <v>462</v>
      </c>
      <c r="C107" s="129">
        <f>HYPERLINK("http://atberg.aha.ru/dnv/npk2027-5-01.jpg")</f>
        <v/>
      </c>
      <c r="D107" s="130"/>
      <c r="E107" s="128" t="s">
        <v>463</v>
      </c>
      <c r="F107" s="131" t="s">
        <v>464</v>
      </c>
      <c r="G107" s="128" t="s">
        <v>66</v>
      </c>
      <c r="H107" s="132"/>
      <c r="I107" s="133"/>
      <c r="J107" s="134" t="s">
        <v>67</v>
      </c>
      <c r="K107" s="134"/>
      <c r="L107" s="134" t="s">
        <v>868</v>
      </c>
      <c r="M107" s="128" t="s">
        <v>335</v>
      </c>
      <c r="N107" s="26" t="s">
        <v>465</v>
      </c>
      <c r="O107" s="128"/>
      <c r="P107" s="27" t="s">
        <v>466</v>
      </c>
      <c r="Q107" s="27" t="s">
        <v>82</v>
      </c>
      <c r="R107" s="128">
        <v>125.84</v>
      </c>
      <c r="S107" s="0" t="s">
        <v>462</v>
      </c>
      <c r="T107" s="0" t="s">
        <v>430</v>
      </c>
    </row>
    <row r="108" spans="1:20" ht="33.75" customHeight="1" x14ac:dyDescent="0.2">
      <c r="A108" s="128" t="s">
        <v>469</v>
      </c>
      <c r="B108" s="128" t="s">
        <v>470</v>
      </c>
      <c r="C108" s="129">
        <f>HYPERLINK("http://atberg.aha.ru/dnv/npk2027-5-02.jpg")</f>
        <v/>
      </c>
      <c r="D108" s="130"/>
      <c r="E108" s="128" t="s">
        <v>471</v>
      </c>
      <c r="F108" s="131" t="s">
        <v>103</v>
      </c>
      <c r="G108" s="128" t="s">
        <v>66</v>
      </c>
      <c r="H108" s="132"/>
      <c r="I108" s="133"/>
      <c r="J108" s="134" t="s">
        <v>67</v>
      </c>
      <c r="K108" s="134"/>
      <c r="L108" s="134" t="s">
        <v>868</v>
      </c>
      <c r="M108" s="128" t="s">
        <v>335</v>
      </c>
      <c r="N108" s="26" t="s">
        <v>465</v>
      </c>
      <c r="O108" s="128"/>
      <c r="P108" s="27" t="s">
        <v>466</v>
      </c>
      <c r="Q108" s="27" t="s">
        <v>82</v>
      </c>
      <c r="R108" s="128">
        <v>125.84</v>
      </c>
      <c r="S108" s="0" t="s">
        <v>470</v>
      </c>
      <c r="T108" s="0" t="s">
        <v>430</v>
      </c>
    </row>
    <row r="109" spans="1:20" ht="33.75" customHeight="1" x14ac:dyDescent="0.2">
      <c r="A109" s="128" t="s">
        <v>472</v>
      </c>
      <c r="B109" s="128" t="s">
        <v>473</v>
      </c>
      <c r="C109" s="129">
        <f>HYPERLINK("http://atberg.aha.ru/dnv/npk2027-5-03.jpg")</f>
        <v/>
      </c>
      <c r="D109" s="130"/>
      <c r="E109" s="128" t="s">
        <v>474</v>
      </c>
      <c r="F109" s="131" t="s">
        <v>388</v>
      </c>
      <c r="G109" s="128" t="s">
        <v>66</v>
      </c>
      <c r="H109" s="132"/>
      <c r="I109" s="133"/>
      <c r="J109" s="134" t="s">
        <v>67</v>
      </c>
      <c r="K109" s="134"/>
      <c r="L109" s="134" t="s">
        <v>868</v>
      </c>
      <c r="M109" s="128" t="s">
        <v>335</v>
      </c>
      <c r="N109" s="26" t="s">
        <v>465</v>
      </c>
      <c r="O109" s="128"/>
      <c r="P109" s="27" t="s">
        <v>466</v>
      </c>
      <c r="Q109" s="27" t="s">
        <v>82</v>
      </c>
      <c r="R109" s="128">
        <v>125.84</v>
      </c>
      <c r="S109" s="0" t="s">
        <v>473</v>
      </c>
      <c r="T109" s="0" t="s">
        <v>430</v>
      </c>
    </row>
    <row r="110" spans="1:20" ht="33.75" customHeight="1" x14ac:dyDescent="0.2">
      <c r="A110" s="128" t="s">
        <v>475</v>
      </c>
      <c r="B110" s="128" t="s">
        <v>476</v>
      </c>
      <c r="C110" s="129">
        <f>HYPERLINK("http://atberg.aha.ru/dnv/npk2027-5-04.jpg")</f>
        <v/>
      </c>
      <c r="D110" s="130"/>
      <c r="E110" s="128" t="s">
        <v>477</v>
      </c>
      <c r="F110" s="131" t="s">
        <v>69</v>
      </c>
      <c r="G110" s="128" t="s">
        <v>66</v>
      </c>
      <c r="H110" s="132"/>
      <c r="I110" s="133"/>
      <c r="J110" s="134" t="s">
        <v>67</v>
      </c>
      <c r="K110" s="134"/>
      <c r="L110" s="134" t="s">
        <v>868</v>
      </c>
      <c r="M110" s="128" t="s">
        <v>335</v>
      </c>
      <c r="N110" s="26" t="s">
        <v>465</v>
      </c>
      <c r="O110" s="128"/>
      <c r="P110" s="27" t="s">
        <v>466</v>
      </c>
      <c r="Q110" s="27" t="s">
        <v>82</v>
      </c>
      <c r="R110" s="128">
        <v>125.84</v>
      </c>
      <c r="S110" s="0" t="s">
        <v>476</v>
      </c>
      <c r="T110" s="0" t="s">
        <v>430</v>
      </c>
    </row>
    <row r="111" spans="1:20" ht="33.75" customHeight="1" x14ac:dyDescent="0.2">
      <c r="A111" s="128" t="s">
        <v>478</v>
      </c>
      <c r="B111" s="128" t="s">
        <v>479</v>
      </c>
      <c r="C111" s="129">
        <f>HYPERLINK("http://atberg.aha.ru/dnv/npk2027-5-05.jpg")</f>
        <v/>
      </c>
      <c r="D111" s="130"/>
      <c r="E111" s="128" t="s">
        <v>480</v>
      </c>
      <c r="F111" s="131" t="s">
        <v>286</v>
      </c>
      <c r="G111" s="128" t="s">
        <v>66</v>
      </c>
      <c r="H111" s="132"/>
      <c r="I111" s="133"/>
      <c r="J111" s="134" t="s">
        <v>67</v>
      </c>
      <c r="K111" s="134"/>
      <c r="L111" s="134" t="s">
        <v>868</v>
      </c>
      <c r="M111" s="128" t="s">
        <v>335</v>
      </c>
      <c r="N111" s="26" t="s">
        <v>465</v>
      </c>
      <c r="O111" s="128"/>
      <c r="P111" s="27" t="s">
        <v>466</v>
      </c>
      <c r="Q111" s="27" t="s">
        <v>82</v>
      </c>
      <c r="R111" s="128">
        <v>125.84</v>
      </c>
      <c r="S111" s="0" t="s">
        <v>479</v>
      </c>
      <c r="T111" s="0" t="s">
        <v>430</v>
      </c>
    </row>
    <row r="112" spans="1:20" ht="34.5" customHeight="1" x14ac:dyDescent="0.25">
      <c r="A112" s="128" t="s">
        <v>481</v>
      </c>
      <c r="B112" s="128" t="s">
        <v>482</v>
      </c>
      <c r="C112" s="129">
        <f>HYPERLINK("http://atberg.aha.ru/dnv/npk2027-5-06.jpg")</f>
        <v/>
      </c>
      <c r="D112" s="130"/>
      <c r="E112" s="128" t="s">
        <v>483</v>
      </c>
      <c r="F112" s="131" t="s">
        <v>484</v>
      </c>
      <c r="G112" s="128" t="s">
        <v>66</v>
      </c>
      <c r="H112" s="132"/>
      <c r="I112" s="133"/>
      <c r="J112" s="134" t="s">
        <v>67</v>
      </c>
      <c r="K112" s="134"/>
      <c r="L112" s="134" t="s">
        <v>868</v>
      </c>
      <c r="M112" s="128" t="s">
        <v>335</v>
      </c>
      <c r="N112" s="26" t="s">
        <v>465</v>
      </c>
      <c r="O112" s="128"/>
      <c r="P112" s="27" t="s">
        <v>466</v>
      </c>
      <c r="Q112" s="27" t="s">
        <v>82</v>
      </c>
      <c r="R112" s="128">
        <v>125.84</v>
      </c>
      <c r="S112" s="0" t="s">
        <v>482</v>
      </c>
      <c r="T112" s="0" t="s">
        <v>430</v>
      </c>
    </row>
    <row r="113" spans="1:20" ht="67.5" customHeight="1" x14ac:dyDescent="0.2">
      <c r="A113" s="128" t="s">
        <v>485</v>
      </c>
      <c r="B113" s="128" t="s">
        <v>486</v>
      </c>
      <c r="C113" s="129">
        <f>HYPERLINK("http://atberg.aha.ru/dnv/npk2027-6-01.jpg")</f>
        <v/>
      </c>
      <c r="D113" s="130"/>
      <c r="E113" s="128" t="s">
        <v>487</v>
      </c>
      <c r="F113" s="131" t="s">
        <v>488</v>
      </c>
      <c r="G113" s="128" t="s">
        <v>66</v>
      </c>
      <c r="H113" s="132"/>
      <c r="I113" s="133"/>
      <c r="J113" s="134" t="s">
        <v>489</v>
      </c>
      <c r="K113" s="134" t="s">
        <v>490</v>
      </c>
      <c r="L113" s="134" t="s">
        <v>467</v>
      </c>
      <c r="M113" s="128" t="s">
        <v>335</v>
      </c>
      <c r="N113" s="26" t="s">
        <v>491</v>
      </c>
      <c r="O113" s="128"/>
      <c r="P113" s="27" t="s">
        <v>492</v>
      </c>
      <c r="Q113" s="27" t="s">
        <v>82</v>
      </c>
      <c r="R113" s="128">
        <v>249.76</v>
      </c>
      <c r="S113" s="0" t="s">
        <v>486</v>
      </c>
      <c r="T113" s="0" t="s">
        <v>804</v>
      </c>
    </row>
    <row r="114" spans="1:20" ht="67.5" customHeight="1" x14ac:dyDescent="0.2">
      <c r="A114" s="128" t="s">
        <v>495</v>
      </c>
      <c r="B114" s="128" t="s">
        <v>496</v>
      </c>
      <c r="C114" s="129">
        <f>HYPERLINK("http://atberg.aha.ru/dnv/npk2027-6-02.jpg")</f>
        <v/>
      </c>
      <c r="D114" s="130"/>
      <c r="E114" s="128" t="s">
        <v>497</v>
      </c>
      <c r="F114" s="131" t="s">
        <v>498</v>
      </c>
      <c r="G114" s="128" t="s">
        <v>66</v>
      </c>
      <c r="H114" s="132"/>
      <c r="I114" s="133"/>
      <c r="J114" s="134" t="s">
        <v>489</v>
      </c>
      <c r="K114" s="134" t="s">
        <v>490</v>
      </c>
      <c r="L114" s="134" t="s">
        <v>467</v>
      </c>
      <c r="M114" s="128" t="s">
        <v>335</v>
      </c>
      <c r="N114" s="26" t="s">
        <v>491</v>
      </c>
      <c r="O114" s="128"/>
      <c r="P114" s="27" t="s">
        <v>492</v>
      </c>
      <c r="Q114" s="27" t="s">
        <v>82</v>
      </c>
      <c r="R114" s="128">
        <v>249.76</v>
      </c>
      <c r="S114" s="0" t="s">
        <v>496</v>
      </c>
      <c r="T114" s="0" t="s">
        <v>804</v>
      </c>
    </row>
    <row r="115" spans="1:20" ht="67.5" customHeight="1" x14ac:dyDescent="0.2">
      <c r="A115" s="128" t="s">
        <v>499</v>
      </c>
      <c r="B115" s="128" t="s">
        <v>500</v>
      </c>
      <c r="C115" s="129">
        <f>HYPERLINK("http://atberg.aha.ru/dnv/npk2027-6-03.jpg")</f>
        <v/>
      </c>
      <c r="D115" s="130"/>
      <c r="E115" s="128" t="s">
        <v>501</v>
      </c>
      <c r="F115" s="131" t="s">
        <v>502</v>
      </c>
      <c r="G115" s="128" t="s">
        <v>66</v>
      </c>
      <c r="H115" s="132"/>
      <c r="I115" s="133"/>
      <c r="J115" s="134" t="s">
        <v>489</v>
      </c>
      <c r="K115" s="134" t="s">
        <v>490</v>
      </c>
      <c r="L115" s="134" t="s">
        <v>467</v>
      </c>
      <c r="M115" s="128" t="s">
        <v>335</v>
      </c>
      <c r="N115" s="26" t="s">
        <v>491</v>
      </c>
      <c r="O115" s="128"/>
      <c r="P115" s="27" t="s">
        <v>492</v>
      </c>
      <c r="Q115" s="27" t="s">
        <v>82</v>
      </c>
      <c r="R115" s="128">
        <v>249.76</v>
      </c>
      <c r="S115" s="0" t="s">
        <v>500</v>
      </c>
      <c r="T115" s="0" t="s">
        <v>804</v>
      </c>
    </row>
    <row r="116" spans="1:20" ht="67.5" customHeight="1" x14ac:dyDescent="0.2">
      <c r="A116" s="128" t="s">
        <v>503</v>
      </c>
      <c r="B116" s="128" t="s">
        <v>504</v>
      </c>
      <c r="C116" s="129">
        <f>HYPERLINK("http://atberg.aha.ru/dnv/npk2027-6-04.jpg")</f>
        <v/>
      </c>
      <c r="D116" s="130"/>
      <c r="E116" s="128" t="s">
        <v>505</v>
      </c>
      <c r="F116" s="131" t="s">
        <v>424</v>
      </c>
      <c r="G116" s="128" t="s">
        <v>66</v>
      </c>
      <c r="H116" s="132"/>
      <c r="I116" s="133"/>
      <c r="J116" s="134" t="s">
        <v>489</v>
      </c>
      <c r="K116" s="134" t="s">
        <v>490</v>
      </c>
      <c r="L116" s="134" t="s">
        <v>467</v>
      </c>
      <c r="M116" s="128" t="s">
        <v>335</v>
      </c>
      <c r="N116" s="26" t="s">
        <v>491</v>
      </c>
      <c r="O116" s="128"/>
      <c r="P116" s="27" t="s">
        <v>492</v>
      </c>
      <c r="Q116" s="27" t="s">
        <v>82</v>
      </c>
      <c r="R116" s="128">
        <v>249.76</v>
      </c>
      <c r="S116" s="0" t="s">
        <v>504</v>
      </c>
      <c r="T116" s="0" t="s">
        <v>804</v>
      </c>
    </row>
    <row r="117" spans="1:20" ht="67.5" customHeight="1" x14ac:dyDescent="0.2">
      <c r="A117" s="128" t="s">
        <v>506</v>
      </c>
      <c r="B117" s="128" t="s">
        <v>507</v>
      </c>
      <c r="C117" s="129">
        <f>HYPERLINK("http://atberg.aha.ru/dnv/npk2027-6-05.jpg")</f>
        <v/>
      </c>
      <c r="D117" s="130"/>
      <c r="E117" s="128" t="s">
        <v>508</v>
      </c>
      <c r="F117" s="131" t="s">
        <v>509</v>
      </c>
      <c r="G117" s="128" t="s">
        <v>66</v>
      </c>
      <c r="H117" s="132"/>
      <c r="I117" s="133"/>
      <c r="J117" s="134" t="s">
        <v>489</v>
      </c>
      <c r="K117" s="134" t="s">
        <v>490</v>
      </c>
      <c r="L117" s="134" t="s">
        <v>467</v>
      </c>
      <c r="M117" s="128" t="s">
        <v>335</v>
      </c>
      <c r="N117" s="26" t="s">
        <v>491</v>
      </c>
      <c r="O117" s="128"/>
      <c r="P117" s="27" t="s">
        <v>492</v>
      </c>
      <c r="Q117" s="27" t="s">
        <v>82</v>
      </c>
      <c r="R117" s="128">
        <v>249.76</v>
      </c>
      <c r="S117" s="0" t="s">
        <v>507</v>
      </c>
      <c r="T117" s="0" t="s">
        <v>804</v>
      </c>
    </row>
    <row r="118" spans="1:20" ht="67.5" customHeight="1" x14ac:dyDescent="0.2">
      <c r="A118" s="128" t="s">
        <v>510</v>
      </c>
      <c r="B118" s="128" t="s">
        <v>511</v>
      </c>
      <c r="C118" s="129">
        <f>HYPERLINK("http://atberg.aha.ru/dnv/npk2027-6-06.jpg")</f>
        <v/>
      </c>
      <c r="D118" s="130"/>
      <c r="E118" s="128" t="s">
        <v>512</v>
      </c>
      <c r="F118" s="131" t="s">
        <v>513</v>
      </c>
      <c r="G118" s="128" t="s">
        <v>66</v>
      </c>
      <c r="H118" s="132"/>
      <c r="I118" s="133"/>
      <c r="J118" s="134" t="s">
        <v>489</v>
      </c>
      <c r="K118" s="134" t="s">
        <v>490</v>
      </c>
      <c r="L118" s="134" t="s">
        <v>467</v>
      </c>
      <c r="M118" s="128" t="s">
        <v>335</v>
      </c>
      <c r="N118" s="26" t="s">
        <v>491</v>
      </c>
      <c r="O118" s="128"/>
      <c r="P118" s="27" t="s">
        <v>492</v>
      </c>
      <c r="Q118" s="27" t="s">
        <v>82</v>
      </c>
      <c r="R118" s="128">
        <v>249.76</v>
      </c>
      <c r="S118" s="0" t="s">
        <v>511</v>
      </c>
      <c r="T118" s="0" t="s">
        <v>804</v>
      </c>
    </row>
    <row r="119" spans="1:20" ht="68.25" customHeight="1" x14ac:dyDescent="0.25">
      <c r="A119" s="128" t="s">
        <v>514</v>
      </c>
      <c r="B119" s="128" t="s">
        <v>515</v>
      </c>
      <c r="C119" s="129">
        <f>HYPERLINK("http://atberg.aha.ru/dnv/npk2027-6-07.jpg")</f>
        <v/>
      </c>
      <c r="D119" s="130"/>
      <c r="E119" s="128" t="s">
        <v>516</v>
      </c>
      <c r="F119" s="131" t="s">
        <v>314</v>
      </c>
      <c r="G119" s="128" t="s">
        <v>66</v>
      </c>
      <c r="H119" s="132"/>
      <c r="I119" s="133"/>
      <c r="J119" s="134" t="s">
        <v>489</v>
      </c>
      <c r="K119" s="134" t="s">
        <v>490</v>
      </c>
      <c r="L119" s="134" t="s">
        <v>467</v>
      </c>
      <c r="M119" s="128" t="s">
        <v>335</v>
      </c>
      <c r="N119" s="26" t="s">
        <v>491</v>
      </c>
      <c r="O119" s="128"/>
      <c r="P119" s="27" t="s">
        <v>492</v>
      </c>
      <c r="Q119" s="27" t="s">
        <v>82</v>
      </c>
      <c r="R119" s="128">
        <v>249.76</v>
      </c>
      <c r="S119" s="0" t="s">
        <v>515</v>
      </c>
      <c r="T119" s="0" t="s">
        <v>804</v>
      </c>
    </row>
    <row r="120" spans="1:20" ht="90" customHeight="1" x14ac:dyDescent="0.2">
      <c r="A120" s="128" t="s">
        <v>517</v>
      </c>
      <c r="B120" s="128" t="s">
        <v>518</v>
      </c>
      <c r="C120" s="129">
        <f>HYPERLINK("http://atberg.aha.ru/dnv/npk2027-7-01.jpg")</f>
        <v/>
      </c>
      <c r="D120" s="130"/>
      <c r="E120" s="128" t="s">
        <v>519</v>
      </c>
      <c r="F120" s="131" t="s">
        <v>520</v>
      </c>
      <c r="G120" s="128" t="s">
        <v>66</v>
      </c>
      <c r="H120" s="132"/>
      <c r="I120" s="133"/>
      <c r="J120" s="134" t="s">
        <v>489</v>
      </c>
      <c r="K120" s="134"/>
      <c r="L120" s="134" t="s">
        <v>868</v>
      </c>
      <c r="M120" s="128" t="s">
        <v>32</v>
      </c>
      <c r="N120" s="26" t="s">
        <v>521</v>
      </c>
      <c r="O120" s="128"/>
      <c r="P120" s="27" t="s">
        <v>522</v>
      </c>
      <c r="Q120" s="27" t="s">
        <v>82</v>
      </c>
      <c r="R120" s="128">
        <v>206.54</v>
      </c>
      <c r="S120" s="0" t="s">
        <v>518</v>
      </c>
      <c r="T120" s="0" t="s">
        <v>493</v>
      </c>
    </row>
    <row r="121" spans="1:20" ht="90" customHeight="1" x14ac:dyDescent="0.2">
      <c r="A121" s="128" t="s">
        <v>525</v>
      </c>
      <c r="B121" s="128" t="s">
        <v>526</v>
      </c>
      <c r="C121" s="129">
        <f>HYPERLINK("http://atberg.aha.ru/dnv/npk2027-7-02.jpg")</f>
        <v/>
      </c>
      <c r="D121" s="130"/>
      <c r="E121" s="128" t="s">
        <v>527</v>
      </c>
      <c r="F121" s="131" t="s">
        <v>528</v>
      </c>
      <c r="G121" s="128" t="s">
        <v>66</v>
      </c>
      <c r="H121" s="132"/>
      <c r="I121" s="133"/>
      <c r="J121" s="134" t="s">
        <v>489</v>
      </c>
      <c r="K121" s="134"/>
      <c r="L121" s="134" t="s">
        <v>868</v>
      </c>
      <c r="M121" s="128" t="s">
        <v>32</v>
      </c>
      <c r="N121" s="26" t="s">
        <v>521</v>
      </c>
      <c r="O121" s="128"/>
      <c r="P121" s="27" t="s">
        <v>522</v>
      </c>
      <c r="Q121" s="27" t="s">
        <v>82</v>
      </c>
      <c r="R121" s="128">
        <v>206.54</v>
      </c>
      <c r="S121" s="0" t="s">
        <v>526</v>
      </c>
      <c r="T121" s="0" t="s">
        <v>493</v>
      </c>
    </row>
    <row r="122" spans="1:20" ht="90" customHeight="1" x14ac:dyDescent="0.2">
      <c r="A122" s="128" t="s">
        <v>529</v>
      </c>
      <c r="B122" s="128" t="s">
        <v>530</v>
      </c>
      <c r="C122" s="129">
        <f>HYPERLINK("http://atberg.aha.ru/dnv/npk2027-7-03.jpg")</f>
        <v/>
      </c>
      <c r="D122" s="130"/>
      <c r="E122" s="128" t="s">
        <v>531</v>
      </c>
      <c r="F122" s="131" t="s">
        <v>532</v>
      </c>
      <c r="G122" s="128" t="s">
        <v>66</v>
      </c>
      <c r="H122" s="132"/>
      <c r="I122" s="133"/>
      <c r="J122" s="134" t="s">
        <v>489</v>
      </c>
      <c r="K122" s="134"/>
      <c r="L122" s="134" t="s">
        <v>868</v>
      </c>
      <c r="M122" s="128" t="s">
        <v>32</v>
      </c>
      <c r="N122" s="26" t="s">
        <v>521</v>
      </c>
      <c r="O122" s="128"/>
      <c r="P122" s="27" t="s">
        <v>522</v>
      </c>
      <c r="Q122" s="27" t="s">
        <v>82</v>
      </c>
      <c r="R122" s="128">
        <v>206.54</v>
      </c>
      <c r="S122" s="0" t="s">
        <v>530</v>
      </c>
      <c r="T122" s="0" t="s">
        <v>493</v>
      </c>
    </row>
    <row r="123" spans="1:20" ht="90.75" customHeight="1" x14ac:dyDescent="0.25">
      <c r="A123" s="128" t="s">
        <v>533</v>
      </c>
      <c r="B123" s="128" t="s">
        <v>534</v>
      </c>
      <c r="C123" s="129">
        <f>HYPERLINK("http://atberg.aha.ru/dnv/npk2027-7-04.jpg")</f>
        <v/>
      </c>
      <c r="D123" s="130"/>
      <c r="E123" s="128" t="s">
        <v>535</v>
      </c>
      <c r="F123" s="131" t="s">
        <v>536</v>
      </c>
      <c r="G123" s="128" t="s">
        <v>66</v>
      </c>
      <c r="H123" s="132"/>
      <c r="I123" s="133"/>
      <c r="J123" s="134" t="s">
        <v>489</v>
      </c>
      <c r="K123" s="134"/>
      <c r="L123" s="134" t="s">
        <v>868</v>
      </c>
      <c r="M123" s="128" t="s">
        <v>32</v>
      </c>
      <c r="N123" s="26" t="s">
        <v>521</v>
      </c>
      <c r="O123" s="128"/>
      <c r="P123" s="27" t="s">
        <v>522</v>
      </c>
      <c r="Q123" s="27" t="s">
        <v>82</v>
      </c>
      <c r="R123" s="128">
        <v>206.54</v>
      </c>
      <c r="S123" s="0" t="s">
        <v>534</v>
      </c>
      <c r="T123" s="0" t="s">
        <v>493</v>
      </c>
    </row>
    <row r="124" spans="1:20" ht="45" customHeight="1" x14ac:dyDescent="0.2">
      <c r="A124" s="128" t="s">
        <v>537</v>
      </c>
      <c r="B124" s="128" t="s">
        <v>538</v>
      </c>
      <c r="C124" s="129">
        <f>HYPERLINK("http://atberg.aha.ru/dnv/npk2027-8-01.jpg")</f>
        <v/>
      </c>
      <c r="D124" s="130"/>
      <c r="E124" s="128" t="s">
        <v>539</v>
      </c>
      <c r="F124" s="131" t="s">
        <v>540</v>
      </c>
      <c r="G124" s="128" t="s">
        <v>66</v>
      </c>
      <c r="H124" s="132"/>
      <c r="I124" s="133"/>
      <c r="J124" s="134" t="s">
        <v>489</v>
      </c>
      <c r="K124" s="134" t="s">
        <v>541</v>
      </c>
      <c r="L124" s="134" t="s">
        <v>523</v>
      </c>
      <c r="M124" s="128" t="s">
        <v>72</v>
      </c>
      <c r="N124" s="26" t="s">
        <v>521</v>
      </c>
      <c r="O124" s="128"/>
      <c r="P124" s="27" t="s">
        <v>542</v>
      </c>
      <c r="Q124" s="27" t="s">
        <v>82</v>
      </c>
      <c r="R124" s="128">
        <v>128.72</v>
      </c>
      <c r="S124" s="0" t="s">
        <v>538</v>
      </c>
      <c r="T124" s="0" t="s">
        <v>785</v>
      </c>
    </row>
    <row r="125" spans="1:20" ht="45" customHeight="1" x14ac:dyDescent="0.2">
      <c r="A125" s="128" t="s">
        <v>545</v>
      </c>
      <c r="B125" s="128" t="s">
        <v>546</v>
      </c>
      <c r="C125" s="129">
        <f>HYPERLINK("http://atberg.aha.ru/dnv/npk2027-8-02.jpg")</f>
        <v/>
      </c>
      <c r="D125" s="130"/>
      <c r="E125" s="128" t="s">
        <v>547</v>
      </c>
      <c r="F125" s="131" t="s">
        <v>548</v>
      </c>
      <c r="G125" s="128" t="s">
        <v>66</v>
      </c>
      <c r="H125" s="132"/>
      <c r="I125" s="133"/>
      <c r="J125" s="134" t="s">
        <v>489</v>
      </c>
      <c r="K125" s="134" t="s">
        <v>541</v>
      </c>
      <c r="L125" s="134" t="s">
        <v>523</v>
      </c>
      <c r="M125" s="128" t="s">
        <v>72</v>
      </c>
      <c r="N125" s="26" t="s">
        <v>521</v>
      </c>
      <c r="O125" s="128"/>
      <c r="P125" s="27" t="s">
        <v>542</v>
      </c>
      <c r="Q125" s="27" t="s">
        <v>82</v>
      </c>
      <c r="R125" s="128">
        <v>128.72</v>
      </c>
      <c r="S125" s="0" t="s">
        <v>546</v>
      </c>
      <c r="T125" s="0" t="s">
        <v>785</v>
      </c>
    </row>
    <row r="126" spans="1:20" ht="45" customHeight="1" x14ac:dyDescent="0.2">
      <c r="A126" s="128" t="s">
        <v>549</v>
      </c>
      <c r="B126" s="128" t="s">
        <v>550</v>
      </c>
      <c r="C126" s="129">
        <f>HYPERLINK("http://atberg.aha.ru/dnv/npk2027-8-03.jpg")</f>
        <v/>
      </c>
      <c r="D126" s="130"/>
      <c r="E126" s="128" t="s">
        <v>551</v>
      </c>
      <c r="F126" s="131" t="s">
        <v>552</v>
      </c>
      <c r="G126" s="128" t="s">
        <v>66</v>
      </c>
      <c r="H126" s="132"/>
      <c r="I126" s="133"/>
      <c r="J126" s="134" t="s">
        <v>489</v>
      </c>
      <c r="K126" s="134" t="s">
        <v>541</v>
      </c>
      <c r="L126" s="134" t="s">
        <v>523</v>
      </c>
      <c r="M126" s="128" t="s">
        <v>72</v>
      </c>
      <c r="N126" s="26" t="s">
        <v>521</v>
      </c>
      <c r="O126" s="128"/>
      <c r="P126" s="27" t="s">
        <v>542</v>
      </c>
      <c r="Q126" s="27" t="s">
        <v>82</v>
      </c>
      <c r="R126" s="128">
        <v>128.72</v>
      </c>
      <c r="S126" s="0" t="s">
        <v>550</v>
      </c>
      <c r="T126" s="0" t="s">
        <v>785</v>
      </c>
    </row>
    <row r="127" spans="1:20" ht="45" customHeight="1" x14ac:dyDescent="0.2">
      <c r="A127" s="128" t="s">
        <v>553</v>
      </c>
      <c r="B127" s="128" t="s">
        <v>554</v>
      </c>
      <c r="C127" s="129">
        <f>HYPERLINK("http://atberg.aha.ru/dnv/npk2027-8-04.jpg")</f>
        <v/>
      </c>
      <c r="D127" s="130"/>
      <c r="E127" s="128" t="s">
        <v>555</v>
      </c>
      <c r="F127" s="131" t="s">
        <v>556</v>
      </c>
      <c r="G127" s="128" t="s">
        <v>66</v>
      </c>
      <c r="H127" s="132"/>
      <c r="I127" s="133"/>
      <c r="J127" s="134" t="s">
        <v>489</v>
      </c>
      <c r="K127" s="134" t="s">
        <v>541</v>
      </c>
      <c r="L127" s="134" t="s">
        <v>523</v>
      </c>
      <c r="M127" s="128" t="s">
        <v>72</v>
      </c>
      <c r="N127" s="26" t="s">
        <v>521</v>
      </c>
      <c r="O127" s="128"/>
      <c r="P127" s="27" t="s">
        <v>542</v>
      </c>
      <c r="Q127" s="27" t="s">
        <v>82</v>
      </c>
      <c r="R127" s="128">
        <v>128.72</v>
      </c>
      <c r="S127" s="0" t="s">
        <v>554</v>
      </c>
      <c r="T127" s="0" t="s">
        <v>785</v>
      </c>
    </row>
    <row r="128" spans="1:20" ht="45" customHeight="1" x14ac:dyDescent="0.2">
      <c r="A128" s="128" t="s">
        <v>557</v>
      </c>
      <c r="B128" s="128" t="s">
        <v>558</v>
      </c>
      <c r="C128" s="129">
        <f>HYPERLINK("http://atberg.aha.ru/dnv/npk2027-8-05.jpg")</f>
        <v/>
      </c>
      <c r="D128" s="130"/>
      <c r="E128" s="128" t="s">
        <v>559</v>
      </c>
      <c r="F128" s="131" t="s">
        <v>560</v>
      </c>
      <c r="G128" s="128" t="s">
        <v>66</v>
      </c>
      <c r="H128" s="132"/>
      <c r="I128" s="133"/>
      <c r="J128" s="134" t="s">
        <v>489</v>
      </c>
      <c r="K128" s="134" t="s">
        <v>541</v>
      </c>
      <c r="L128" s="134" t="s">
        <v>523</v>
      </c>
      <c r="M128" s="128" t="s">
        <v>72</v>
      </c>
      <c r="N128" s="26" t="s">
        <v>521</v>
      </c>
      <c r="O128" s="128"/>
      <c r="P128" s="27" t="s">
        <v>542</v>
      </c>
      <c r="Q128" s="27" t="s">
        <v>82</v>
      </c>
      <c r="R128" s="128">
        <v>128.72</v>
      </c>
      <c r="S128" s="0" t="s">
        <v>558</v>
      </c>
      <c r="T128" s="0" t="s">
        <v>785</v>
      </c>
    </row>
    <row r="129" spans="1:20" ht="45" customHeight="1" x14ac:dyDescent="0.2">
      <c r="A129" s="128" t="s">
        <v>561</v>
      </c>
      <c r="B129" s="128" t="s">
        <v>562</v>
      </c>
      <c r="C129" s="129">
        <f>HYPERLINK("http://atberg.aha.ru/dnv/npk2027-8-06.jpg")</f>
        <v/>
      </c>
      <c r="D129" s="130"/>
      <c r="E129" s="128" t="s">
        <v>563</v>
      </c>
      <c r="F129" s="131" t="s">
        <v>564</v>
      </c>
      <c r="G129" s="128" t="s">
        <v>66</v>
      </c>
      <c r="H129" s="132"/>
      <c r="I129" s="133"/>
      <c r="J129" s="134" t="s">
        <v>489</v>
      </c>
      <c r="K129" s="134" t="s">
        <v>541</v>
      </c>
      <c r="L129" s="134" t="s">
        <v>523</v>
      </c>
      <c r="M129" s="128" t="s">
        <v>72</v>
      </c>
      <c r="N129" s="26" t="s">
        <v>521</v>
      </c>
      <c r="O129" s="128"/>
      <c r="P129" s="27" t="s">
        <v>542</v>
      </c>
      <c r="Q129" s="27" t="s">
        <v>82</v>
      </c>
      <c r="R129" s="128">
        <v>128.72</v>
      </c>
      <c r="S129" s="0" t="s">
        <v>562</v>
      </c>
      <c r="T129" s="0" t="s">
        <v>785</v>
      </c>
    </row>
    <row r="130" spans="1:20" ht="45" customHeight="1" x14ac:dyDescent="0.2">
      <c r="A130" s="128" t="s">
        <v>565</v>
      </c>
      <c r="B130" s="128" t="s">
        <v>566</v>
      </c>
      <c r="C130" s="129">
        <f>HYPERLINK("http://atberg.aha.ru/dnv/npk2027-8-07.jpg")</f>
        <v/>
      </c>
      <c r="D130" s="130"/>
      <c r="E130" s="128" t="s">
        <v>567</v>
      </c>
      <c r="F130" s="131" t="s">
        <v>568</v>
      </c>
      <c r="G130" s="128" t="s">
        <v>66</v>
      </c>
      <c r="H130" s="132"/>
      <c r="I130" s="133"/>
      <c r="J130" s="134" t="s">
        <v>489</v>
      </c>
      <c r="K130" s="134" t="s">
        <v>541</v>
      </c>
      <c r="L130" s="134" t="s">
        <v>523</v>
      </c>
      <c r="M130" s="128" t="s">
        <v>72</v>
      </c>
      <c r="N130" s="26" t="s">
        <v>521</v>
      </c>
      <c r="O130" s="128"/>
      <c r="P130" s="27" t="s">
        <v>542</v>
      </c>
      <c r="Q130" s="27" t="s">
        <v>82</v>
      </c>
      <c r="R130" s="128">
        <v>128.72</v>
      </c>
      <c r="S130" s="0" t="s">
        <v>566</v>
      </c>
      <c r="T130" s="0" t="s">
        <v>785</v>
      </c>
    </row>
    <row r="131" spans="1:20" ht="45" customHeight="1" x14ac:dyDescent="0.2">
      <c r="A131" s="128" t="s">
        <v>569</v>
      </c>
      <c r="B131" s="128" t="s">
        <v>570</v>
      </c>
      <c r="C131" s="129">
        <f>HYPERLINK("http://atberg.aha.ru/dnv/npk2027-8-08.jpg")</f>
        <v/>
      </c>
      <c r="D131" s="130"/>
      <c r="E131" s="128" t="s">
        <v>571</v>
      </c>
      <c r="F131" s="131" t="s">
        <v>115</v>
      </c>
      <c r="G131" s="128" t="s">
        <v>66</v>
      </c>
      <c r="H131" s="132"/>
      <c r="I131" s="133"/>
      <c r="J131" s="134" t="s">
        <v>489</v>
      </c>
      <c r="K131" s="134" t="s">
        <v>541</v>
      </c>
      <c r="L131" s="134" t="s">
        <v>523</v>
      </c>
      <c r="M131" s="128" t="s">
        <v>72</v>
      </c>
      <c r="N131" s="26" t="s">
        <v>521</v>
      </c>
      <c r="O131" s="128"/>
      <c r="P131" s="27" t="s">
        <v>542</v>
      </c>
      <c r="Q131" s="27" t="s">
        <v>82</v>
      </c>
      <c r="R131" s="128">
        <v>128.72</v>
      </c>
      <c r="S131" s="0" t="s">
        <v>570</v>
      </c>
      <c r="T131" s="0" t="s">
        <v>785</v>
      </c>
    </row>
    <row r="132" spans="1:20" ht="22.5" customHeight="1" x14ac:dyDescent="0.2">
      <c r="A132" s="128" t="s">
        <v>572</v>
      </c>
      <c r="B132" s="128" t="s">
        <v>573</v>
      </c>
      <c r="C132" s="129">
        <f>HYPERLINK("http://atberg.aha.ru/dnv/npk2027-8-09.jpg")</f>
        <v/>
      </c>
      <c r="D132" s="130"/>
      <c r="E132" s="128" t="s">
        <v>574</v>
      </c>
      <c r="F132" s="131" t="s">
        <v>575</v>
      </c>
      <c r="G132" s="128" t="s">
        <v>66</v>
      </c>
      <c r="H132" s="132"/>
      <c r="I132" s="133"/>
      <c r="J132" s="134" t="s">
        <v>489</v>
      </c>
      <c r="K132" s="134" t="s">
        <v>541</v>
      </c>
      <c r="L132" s="134" t="s">
        <v>523</v>
      </c>
      <c r="M132" s="128" t="s">
        <v>576</v>
      </c>
      <c r="N132" s="26" t="s">
        <v>521</v>
      </c>
      <c r="O132" s="128"/>
      <c r="P132" s="27"/>
      <c r="Q132" s="27" t="s">
        <v>82</v>
      </c>
      <c r="R132" s="128">
        <v>128.72</v>
      </c>
      <c r="S132" s="0" t="s">
        <v>573</v>
      </c>
      <c r="T132" s="0" t="s">
        <v>785</v>
      </c>
    </row>
    <row r="133" spans="1:20" ht="45" customHeight="1" x14ac:dyDescent="0.2">
      <c r="A133" s="128" t="s">
        <v>577</v>
      </c>
      <c r="B133" s="128" t="s">
        <v>578</v>
      </c>
      <c r="C133" s="129">
        <f>HYPERLINK("http://atberg.aha.ru/dnv/npk2027-8-10.jpg")</f>
        <v/>
      </c>
      <c r="D133" s="130"/>
      <c r="E133" s="128" t="s">
        <v>579</v>
      </c>
      <c r="F133" s="131" t="s">
        <v>580</v>
      </c>
      <c r="G133" s="128" t="s">
        <v>66</v>
      </c>
      <c r="H133" s="132"/>
      <c r="I133" s="133"/>
      <c r="J133" s="134" t="s">
        <v>489</v>
      </c>
      <c r="K133" s="134" t="s">
        <v>541</v>
      </c>
      <c r="L133" s="134" t="s">
        <v>523</v>
      </c>
      <c r="M133" s="128" t="s">
        <v>72</v>
      </c>
      <c r="N133" s="26" t="s">
        <v>521</v>
      </c>
      <c r="O133" s="128"/>
      <c r="P133" s="27" t="s">
        <v>542</v>
      </c>
      <c r="Q133" s="27" t="s">
        <v>82</v>
      </c>
      <c r="R133" s="128">
        <v>128.72</v>
      </c>
      <c r="S133" s="0" t="s">
        <v>578</v>
      </c>
      <c r="T133" s="0" t="s">
        <v>785</v>
      </c>
    </row>
    <row r="134" spans="1:20" ht="45" customHeight="1" x14ac:dyDescent="0.2">
      <c r="A134" s="128" t="s">
        <v>581</v>
      </c>
      <c r="B134" s="128" t="s">
        <v>582</v>
      </c>
      <c r="C134" s="129">
        <f>HYPERLINK("http://atberg.aha.ru/dnv/npk2027-8-11.jpg")</f>
        <v/>
      </c>
      <c r="D134" s="130"/>
      <c r="E134" s="128" t="s">
        <v>583</v>
      </c>
      <c r="F134" s="131" t="s">
        <v>584</v>
      </c>
      <c r="G134" s="128" t="s">
        <v>66</v>
      </c>
      <c r="H134" s="132"/>
      <c r="I134" s="133"/>
      <c r="J134" s="134" t="s">
        <v>489</v>
      </c>
      <c r="K134" s="134" t="s">
        <v>541</v>
      </c>
      <c r="L134" s="134" t="s">
        <v>523</v>
      </c>
      <c r="M134" s="128" t="s">
        <v>72</v>
      </c>
      <c r="N134" s="26" t="s">
        <v>521</v>
      </c>
      <c r="O134" s="128"/>
      <c r="P134" s="27" t="s">
        <v>542</v>
      </c>
      <c r="Q134" s="27" t="s">
        <v>82</v>
      </c>
      <c r="R134" s="128">
        <v>128.72</v>
      </c>
      <c r="S134" s="0" t="s">
        <v>582</v>
      </c>
      <c r="T134" s="0" t="s">
        <v>785</v>
      </c>
    </row>
    <row r="135" spans="1:20" ht="45" customHeight="1" x14ac:dyDescent="0.2">
      <c r="A135" s="128" t="s">
        <v>585</v>
      </c>
      <c r="B135" s="128" t="s">
        <v>586</v>
      </c>
      <c r="C135" s="129">
        <f>HYPERLINK("http://atberg.aha.ru/dnv/npk2027-8-12.jpg")</f>
        <v/>
      </c>
      <c r="D135" s="130"/>
      <c r="E135" s="128" t="s">
        <v>587</v>
      </c>
      <c r="F135" s="131" t="s">
        <v>70</v>
      </c>
      <c r="G135" s="128" t="s">
        <v>66</v>
      </c>
      <c r="H135" s="132"/>
      <c r="I135" s="133"/>
      <c r="J135" s="134" t="s">
        <v>489</v>
      </c>
      <c r="K135" s="134" t="s">
        <v>541</v>
      </c>
      <c r="L135" s="134" t="s">
        <v>523</v>
      </c>
      <c r="M135" s="128" t="s">
        <v>72</v>
      </c>
      <c r="N135" s="26" t="s">
        <v>521</v>
      </c>
      <c r="O135" s="128"/>
      <c r="P135" s="27" t="s">
        <v>542</v>
      </c>
      <c r="Q135" s="27" t="s">
        <v>82</v>
      </c>
      <c r="R135" s="128">
        <v>128.72</v>
      </c>
      <c r="S135" s="0" t="s">
        <v>586</v>
      </c>
      <c r="T135" s="0" t="s">
        <v>785</v>
      </c>
    </row>
    <row r="136" spans="1:20" ht="22.5" customHeight="1" x14ac:dyDescent="0.2">
      <c r="A136" s="128" t="s">
        <v>588</v>
      </c>
      <c r="B136" s="128" t="s">
        <v>589</v>
      </c>
      <c r="C136" s="129">
        <f>HYPERLINK("http://atberg.aha.ru/dnv/npk2027-8-13.jpg")</f>
        <v/>
      </c>
      <c r="D136" s="130"/>
      <c r="E136" s="128" t="s">
        <v>590</v>
      </c>
      <c r="F136" s="131" t="s">
        <v>186</v>
      </c>
      <c r="G136" s="128" t="s">
        <v>66</v>
      </c>
      <c r="H136" s="132"/>
      <c r="I136" s="133"/>
      <c r="J136" s="134" t="s">
        <v>489</v>
      </c>
      <c r="K136" s="134" t="s">
        <v>541</v>
      </c>
      <c r="L136" s="134" t="s">
        <v>523</v>
      </c>
      <c r="M136" s="128" t="s">
        <v>576</v>
      </c>
      <c r="N136" s="26" t="s">
        <v>521</v>
      </c>
      <c r="O136" s="128"/>
      <c r="P136" s="27"/>
      <c r="Q136" s="27" t="s">
        <v>82</v>
      </c>
      <c r="R136" s="128">
        <v>128.72</v>
      </c>
      <c r="S136" s="0" t="s">
        <v>589</v>
      </c>
      <c r="T136" s="0" t="s">
        <v>785</v>
      </c>
    </row>
    <row r="137" spans="1:20" ht="45" customHeight="1" x14ac:dyDescent="0.2">
      <c r="A137" s="128" t="s">
        <v>591</v>
      </c>
      <c r="B137" s="128" t="s">
        <v>592</v>
      </c>
      <c r="C137" s="129">
        <f>HYPERLINK("http://atberg.aha.ru/dnv/npk2027-8-14.jpg")</f>
        <v/>
      </c>
      <c r="D137" s="130"/>
      <c r="E137" s="128" t="s">
        <v>593</v>
      </c>
      <c r="F137" s="131" t="s">
        <v>594</v>
      </c>
      <c r="G137" s="128" t="s">
        <v>66</v>
      </c>
      <c r="H137" s="132"/>
      <c r="I137" s="133"/>
      <c r="J137" s="134" t="s">
        <v>489</v>
      </c>
      <c r="K137" s="134" t="s">
        <v>541</v>
      </c>
      <c r="L137" s="134" t="s">
        <v>523</v>
      </c>
      <c r="M137" s="128" t="s">
        <v>72</v>
      </c>
      <c r="N137" s="26" t="s">
        <v>521</v>
      </c>
      <c r="O137" s="128"/>
      <c r="P137" s="27" t="s">
        <v>542</v>
      </c>
      <c r="Q137" s="27" t="s">
        <v>82</v>
      </c>
      <c r="R137" s="128">
        <v>128.72</v>
      </c>
      <c r="S137" s="0" t="s">
        <v>592</v>
      </c>
      <c r="T137" s="0" t="s">
        <v>785</v>
      </c>
    </row>
    <row r="138" spans="1:20" ht="22.5" customHeight="1" x14ac:dyDescent="0.2">
      <c r="A138" s="128" t="s">
        <v>595</v>
      </c>
      <c r="B138" s="128" t="s">
        <v>596</v>
      </c>
      <c r="C138" s="129">
        <f>HYPERLINK("http://atberg.aha.ru/dnv/npk2027-8-15.jpg")</f>
        <v/>
      </c>
      <c r="D138" s="130"/>
      <c r="E138" s="128" t="s">
        <v>597</v>
      </c>
      <c r="F138" s="131" t="s">
        <v>598</v>
      </c>
      <c r="G138" s="128" t="s">
        <v>66</v>
      </c>
      <c r="H138" s="132"/>
      <c r="I138" s="133"/>
      <c r="J138" s="134" t="s">
        <v>489</v>
      </c>
      <c r="K138" s="134" t="s">
        <v>541</v>
      </c>
      <c r="L138" s="134" t="s">
        <v>523</v>
      </c>
      <c r="M138" s="128" t="s">
        <v>576</v>
      </c>
      <c r="N138" s="26" t="s">
        <v>521</v>
      </c>
      <c r="O138" s="128"/>
      <c r="P138" s="27"/>
      <c r="Q138" s="27" t="s">
        <v>82</v>
      </c>
      <c r="R138" s="128">
        <v>128.72</v>
      </c>
      <c r="S138" s="0" t="s">
        <v>596</v>
      </c>
      <c r="T138" s="0" t="s">
        <v>785</v>
      </c>
    </row>
    <row r="139" spans="1:20" ht="45" customHeight="1" x14ac:dyDescent="0.2">
      <c r="A139" s="128" t="s">
        <v>599</v>
      </c>
      <c r="B139" s="128" t="s">
        <v>600</v>
      </c>
      <c r="C139" s="129">
        <f>HYPERLINK("http://atberg.aha.ru/dnv/npk2027-8-16.jpg")</f>
        <v/>
      </c>
      <c r="D139" s="130"/>
      <c r="E139" s="128" t="s">
        <v>601</v>
      </c>
      <c r="F139" s="131" t="s">
        <v>602</v>
      </c>
      <c r="G139" s="128" t="s">
        <v>66</v>
      </c>
      <c r="H139" s="132"/>
      <c r="I139" s="133"/>
      <c r="J139" s="134" t="s">
        <v>489</v>
      </c>
      <c r="K139" s="134" t="s">
        <v>541</v>
      </c>
      <c r="L139" s="134" t="s">
        <v>523</v>
      </c>
      <c r="M139" s="128" t="s">
        <v>72</v>
      </c>
      <c r="N139" s="26" t="s">
        <v>521</v>
      </c>
      <c r="O139" s="128"/>
      <c r="P139" s="27" t="s">
        <v>542</v>
      </c>
      <c r="Q139" s="27" t="s">
        <v>82</v>
      </c>
      <c r="R139" s="128">
        <v>128.72</v>
      </c>
      <c r="S139" s="0" t="s">
        <v>600</v>
      </c>
      <c r="T139" s="0" t="s">
        <v>785</v>
      </c>
    </row>
    <row r="140" spans="1:20" ht="45" customHeight="1" x14ac:dyDescent="0.2">
      <c r="A140" s="128" t="s">
        <v>603</v>
      </c>
      <c r="B140" s="128" t="s">
        <v>604</v>
      </c>
      <c r="C140" s="129">
        <f>HYPERLINK("http://atberg.aha.ru/dnv/npk2027-8-21.jpg")</f>
        <v/>
      </c>
      <c r="D140" s="130"/>
      <c r="E140" s="128" t="s">
        <v>605</v>
      </c>
      <c r="F140" s="131" t="s">
        <v>606</v>
      </c>
      <c r="G140" s="128" t="s">
        <v>66</v>
      </c>
      <c r="H140" s="132"/>
      <c r="I140" s="133"/>
      <c r="J140" s="134" t="s">
        <v>489</v>
      </c>
      <c r="K140" s="134" t="s">
        <v>541</v>
      </c>
      <c r="L140" s="134" t="s">
        <v>523</v>
      </c>
      <c r="M140" s="128" t="s">
        <v>72</v>
      </c>
      <c r="N140" s="26" t="s">
        <v>521</v>
      </c>
      <c r="O140" s="128"/>
      <c r="P140" s="27" t="s">
        <v>542</v>
      </c>
      <c r="Q140" s="27" t="s">
        <v>82</v>
      </c>
      <c r="R140" s="128">
        <v>128.72</v>
      </c>
      <c r="S140" s="0" t="s">
        <v>604</v>
      </c>
      <c r="T140" s="0" t="s">
        <v>785</v>
      </c>
    </row>
    <row r="141" spans="1:20" ht="22.5" customHeight="1" x14ac:dyDescent="0.2">
      <c r="A141" s="128" t="s">
        <v>607</v>
      </c>
      <c r="B141" s="128" t="s">
        <v>608</v>
      </c>
      <c r="C141" s="129">
        <f>HYPERLINK("http://atberg.aha.ru/dnv/npk2027-8-17.jpg")</f>
        <v/>
      </c>
      <c r="D141" s="130"/>
      <c r="E141" s="128" t="s">
        <v>609</v>
      </c>
      <c r="F141" s="131" t="s">
        <v>610</v>
      </c>
      <c r="G141" s="128" t="s">
        <v>66</v>
      </c>
      <c r="H141" s="132"/>
      <c r="I141" s="133"/>
      <c r="J141" s="134" t="s">
        <v>489</v>
      </c>
      <c r="K141" s="134" t="s">
        <v>541</v>
      </c>
      <c r="L141" s="134" t="s">
        <v>523</v>
      </c>
      <c r="M141" s="128" t="s">
        <v>576</v>
      </c>
      <c r="N141" s="26" t="s">
        <v>521</v>
      </c>
      <c r="O141" s="128"/>
      <c r="P141" s="27"/>
      <c r="Q141" s="27" t="s">
        <v>82</v>
      </c>
      <c r="R141" s="128">
        <v>128.72</v>
      </c>
      <c r="S141" s="0" t="s">
        <v>608</v>
      </c>
      <c r="T141" s="0" t="s">
        <v>785</v>
      </c>
    </row>
    <row r="142" spans="1:20" ht="22.5" customHeight="1" x14ac:dyDescent="0.2">
      <c r="A142" s="128" t="s">
        <v>611</v>
      </c>
      <c r="B142" s="128" t="s">
        <v>612</v>
      </c>
      <c r="C142" s="129">
        <f>HYPERLINK("http://atberg.aha.ru/dnv/npk2027-8-18.jpg")</f>
        <v/>
      </c>
      <c r="D142" s="130"/>
      <c r="E142" s="128" t="s">
        <v>613</v>
      </c>
      <c r="F142" s="131" t="s">
        <v>614</v>
      </c>
      <c r="G142" s="128" t="s">
        <v>66</v>
      </c>
      <c r="H142" s="132"/>
      <c r="I142" s="133"/>
      <c r="J142" s="134" t="s">
        <v>489</v>
      </c>
      <c r="K142" s="134" t="s">
        <v>541</v>
      </c>
      <c r="L142" s="134" t="s">
        <v>523</v>
      </c>
      <c r="M142" s="128" t="s">
        <v>576</v>
      </c>
      <c r="N142" s="26" t="s">
        <v>521</v>
      </c>
      <c r="O142" s="128"/>
      <c r="P142" s="27"/>
      <c r="Q142" s="27" t="s">
        <v>82</v>
      </c>
      <c r="R142" s="128">
        <v>128.72</v>
      </c>
      <c r="S142" s="0" t="s">
        <v>612</v>
      </c>
      <c r="T142" s="0" t="s">
        <v>785</v>
      </c>
    </row>
    <row r="143" spans="1:20" ht="45" customHeight="1" x14ac:dyDescent="0.2">
      <c r="A143" s="128" t="s">
        <v>615</v>
      </c>
      <c r="B143" s="128" t="s">
        <v>616</v>
      </c>
      <c r="C143" s="129">
        <f>HYPERLINK("http://atberg.aha.ru/dnv/npk2027-8-19.jpg")</f>
        <v/>
      </c>
      <c r="D143" s="130"/>
      <c r="E143" s="128" t="s">
        <v>617</v>
      </c>
      <c r="F143" s="131" t="s">
        <v>274</v>
      </c>
      <c r="G143" s="128" t="s">
        <v>66</v>
      </c>
      <c r="H143" s="132"/>
      <c r="I143" s="133"/>
      <c r="J143" s="134" t="s">
        <v>489</v>
      </c>
      <c r="K143" s="134" t="s">
        <v>541</v>
      </c>
      <c r="L143" s="134" t="s">
        <v>523</v>
      </c>
      <c r="M143" s="128" t="s">
        <v>72</v>
      </c>
      <c r="N143" s="26" t="s">
        <v>521</v>
      </c>
      <c r="O143" s="128"/>
      <c r="P143" s="27" t="s">
        <v>542</v>
      </c>
      <c r="Q143" s="27" t="s">
        <v>82</v>
      </c>
      <c r="R143" s="128">
        <v>128.72</v>
      </c>
      <c r="S143" s="0" t="s">
        <v>616</v>
      </c>
      <c r="T143" s="0" t="s">
        <v>785</v>
      </c>
    </row>
    <row r="144" spans="1:20" ht="22.5" customHeight="1" x14ac:dyDescent="0.2">
      <c r="A144" s="128" t="s">
        <v>618</v>
      </c>
      <c r="B144" s="128" t="s">
        <v>619</v>
      </c>
      <c r="C144" s="129">
        <f>HYPERLINK("http://atberg.aha.ru/dnv/npk2027-8-20.jpg")</f>
        <v/>
      </c>
      <c r="D144" s="130"/>
      <c r="E144" s="128" t="s">
        <v>620</v>
      </c>
      <c r="F144" s="131" t="s">
        <v>621</v>
      </c>
      <c r="G144" s="128" t="s">
        <v>66</v>
      </c>
      <c r="H144" s="132"/>
      <c r="I144" s="133"/>
      <c r="J144" s="134" t="s">
        <v>489</v>
      </c>
      <c r="K144" s="134" t="s">
        <v>541</v>
      </c>
      <c r="L144" s="134" t="s">
        <v>523</v>
      </c>
      <c r="M144" s="128" t="s">
        <v>576</v>
      </c>
      <c r="N144" s="26" t="s">
        <v>521</v>
      </c>
      <c r="O144" s="128"/>
      <c r="P144" s="27"/>
      <c r="Q144" s="27" t="s">
        <v>82</v>
      </c>
      <c r="R144" s="128">
        <v>128.72</v>
      </c>
      <c r="S144" s="0" t="s">
        <v>619</v>
      </c>
      <c r="T144" s="0" t="s">
        <v>785</v>
      </c>
    </row>
    <row r="145" spans="1:20" ht="22.5" customHeight="1" x14ac:dyDescent="0.2">
      <c r="A145" s="128" t="s">
        <v>622</v>
      </c>
      <c r="B145" s="128" t="s">
        <v>623</v>
      </c>
      <c r="C145" s="129">
        <f>HYPERLINK("http://atberg.aha.ru/dnv/npk2027-8-22.jpg")</f>
        <v/>
      </c>
      <c r="D145" s="130"/>
      <c r="E145" s="128" t="s">
        <v>624</v>
      </c>
      <c r="F145" s="131" t="s">
        <v>306</v>
      </c>
      <c r="G145" s="128" t="s">
        <v>66</v>
      </c>
      <c r="H145" s="132"/>
      <c r="I145" s="133"/>
      <c r="J145" s="134" t="s">
        <v>489</v>
      </c>
      <c r="K145" s="134" t="s">
        <v>541</v>
      </c>
      <c r="L145" s="134" t="s">
        <v>523</v>
      </c>
      <c r="M145" s="128"/>
      <c r="N145" s="26"/>
      <c r="O145" s="128"/>
      <c r="P145" s="27"/>
      <c r="Q145" s="27" t="s">
        <v>82</v>
      </c>
      <c r="R145" s="128">
        <v>128.72</v>
      </c>
      <c r="S145" s="0" t="s">
        <v>623</v>
      </c>
      <c r="T145" s="0" t="s">
        <v>785</v>
      </c>
    </row>
    <row r="146" spans="1:20" ht="45" customHeight="1" x14ac:dyDescent="0.2">
      <c r="A146" s="128" t="s">
        <v>625</v>
      </c>
      <c r="B146" s="128" t="s">
        <v>626</v>
      </c>
      <c r="C146" s="129">
        <f>HYPERLINK("http://atberg.aha.ru/dnv/npk2027-8-23.jpg")</f>
        <v/>
      </c>
      <c r="D146" s="130"/>
      <c r="E146" s="128" t="s">
        <v>627</v>
      </c>
      <c r="F146" s="131" t="s">
        <v>628</v>
      </c>
      <c r="G146" s="128" t="s">
        <v>66</v>
      </c>
      <c r="H146" s="132"/>
      <c r="I146" s="133"/>
      <c r="J146" s="134" t="s">
        <v>489</v>
      </c>
      <c r="K146" s="134" t="s">
        <v>541</v>
      </c>
      <c r="L146" s="134" t="s">
        <v>523</v>
      </c>
      <c r="M146" s="128" t="s">
        <v>72</v>
      </c>
      <c r="N146" s="26" t="s">
        <v>521</v>
      </c>
      <c r="O146" s="128"/>
      <c r="P146" s="27" t="s">
        <v>542</v>
      </c>
      <c r="Q146" s="27" t="s">
        <v>82</v>
      </c>
      <c r="R146" s="128">
        <v>128.72</v>
      </c>
      <c r="S146" s="0" t="s">
        <v>626</v>
      </c>
      <c r="T146" s="0" t="s">
        <v>785</v>
      </c>
    </row>
    <row r="147" spans="1:20" ht="45" customHeight="1" x14ac:dyDescent="0.2">
      <c r="A147" s="128" t="s">
        <v>629</v>
      </c>
      <c r="B147" s="128" t="s">
        <v>630</v>
      </c>
      <c r="C147" s="129">
        <f>HYPERLINK("http://atberg.aha.ru/dnv/npk2027-8-24.jpg")</f>
        <v/>
      </c>
      <c r="D147" s="130"/>
      <c r="E147" s="128" t="s">
        <v>631</v>
      </c>
      <c r="F147" s="131" t="s">
        <v>632</v>
      </c>
      <c r="G147" s="128" t="s">
        <v>66</v>
      </c>
      <c r="H147" s="132"/>
      <c r="I147" s="133"/>
      <c r="J147" s="134" t="s">
        <v>489</v>
      </c>
      <c r="K147" s="134" t="s">
        <v>541</v>
      </c>
      <c r="L147" s="134" t="s">
        <v>523</v>
      </c>
      <c r="M147" s="128" t="s">
        <v>72</v>
      </c>
      <c r="N147" s="26" t="s">
        <v>521</v>
      </c>
      <c r="O147" s="128"/>
      <c r="P147" s="27" t="s">
        <v>542</v>
      </c>
      <c r="Q147" s="27" t="s">
        <v>82</v>
      </c>
      <c r="R147" s="128">
        <v>128.72</v>
      </c>
      <c r="S147" s="0" t="s">
        <v>630</v>
      </c>
      <c r="T147" s="0" t="s">
        <v>785</v>
      </c>
    </row>
    <row r="148" spans="1:20" ht="45" customHeight="1" x14ac:dyDescent="0.2">
      <c r="A148" s="128" t="s">
        <v>633</v>
      </c>
      <c r="B148" s="128" t="s">
        <v>634</v>
      </c>
      <c r="C148" s="129">
        <f>HYPERLINK("http://atberg.aha.ru/dnv/npk2027-8-25.jpg")</f>
        <v/>
      </c>
      <c r="D148" s="130"/>
      <c r="E148" s="128" t="s">
        <v>635</v>
      </c>
      <c r="F148" s="131" t="s">
        <v>636</v>
      </c>
      <c r="G148" s="128" t="s">
        <v>66</v>
      </c>
      <c r="H148" s="132"/>
      <c r="I148" s="133"/>
      <c r="J148" s="134" t="s">
        <v>489</v>
      </c>
      <c r="K148" s="134" t="s">
        <v>541</v>
      </c>
      <c r="L148" s="134" t="s">
        <v>523</v>
      </c>
      <c r="M148" s="128" t="s">
        <v>72</v>
      </c>
      <c r="N148" s="26" t="s">
        <v>521</v>
      </c>
      <c r="O148" s="128"/>
      <c r="P148" s="27" t="s">
        <v>542</v>
      </c>
      <c r="Q148" s="27" t="s">
        <v>82</v>
      </c>
      <c r="R148" s="128">
        <v>128.72</v>
      </c>
      <c r="S148" s="0" t="s">
        <v>634</v>
      </c>
      <c r="T148" s="0" t="s">
        <v>785</v>
      </c>
    </row>
    <row r="149" spans="1:20" ht="45" customHeight="1" x14ac:dyDescent="0.2">
      <c r="A149" s="128" t="s">
        <v>637</v>
      </c>
      <c r="B149" s="128" t="s">
        <v>638</v>
      </c>
      <c r="C149" s="129">
        <f>HYPERLINK("http://atberg.aha.ru/dnv/npk2027-8-26.jpg")</f>
        <v/>
      </c>
      <c r="D149" s="130"/>
      <c r="E149" s="128" t="s">
        <v>639</v>
      </c>
      <c r="F149" s="131" t="s">
        <v>640</v>
      </c>
      <c r="G149" s="128" t="s">
        <v>66</v>
      </c>
      <c r="H149" s="132"/>
      <c r="I149" s="133"/>
      <c r="J149" s="134" t="s">
        <v>489</v>
      </c>
      <c r="K149" s="134" t="s">
        <v>541</v>
      </c>
      <c r="L149" s="134" t="s">
        <v>523</v>
      </c>
      <c r="M149" s="128" t="s">
        <v>72</v>
      </c>
      <c r="N149" s="26" t="s">
        <v>521</v>
      </c>
      <c r="O149" s="128"/>
      <c r="P149" s="27" t="s">
        <v>542</v>
      </c>
      <c r="Q149" s="27" t="s">
        <v>82</v>
      </c>
      <c r="R149" s="128">
        <v>128.72</v>
      </c>
      <c r="S149" s="0" t="s">
        <v>638</v>
      </c>
      <c r="T149" s="0" t="s">
        <v>785</v>
      </c>
    </row>
    <row r="150" spans="1:20" ht="22.5" customHeight="1" x14ac:dyDescent="0.2">
      <c r="A150" s="128" t="s">
        <v>641</v>
      </c>
      <c r="B150" s="128" t="s">
        <v>642</v>
      </c>
      <c r="C150" s="129">
        <f>HYPERLINK("http://atberg.aha.ru/dnv/npk2027-8-27.jpg")</f>
        <v/>
      </c>
      <c r="D150" s="130"/>
      <c r="E150" s="128" t="s">
        <v>643</v>
      </c>
      <c r="F150" s="131" t="s">
        <v>644</v>
      </c>
      <c r="G150" s="128" t="s">
        <v>66</v>
      </c>
      <c r="H150" s="132"/>
      <c r="I150" s="133"/>
      <c r="J150" s="134" t="s">
        <v>489</v>
      </c>
      <c r="K150" s="134" t="s">
        <v>541</v>
      </c>
      <c r="L150" s="134" t="s">
        <v>523</v>
      </c>
      <c r="M150" s="128" t="s">
        <v>576</v>
      </c>
      <c r="N150" s="26" t="s">
        <v>521</v>
      </c>
      <c r="O150" s="128"/>
      <c r="P150" s="27"/>
      <c r="Q150" s="27" t="s">
        <v>82</v>
      </c>
      <c r="R150" s="128">
        <v>128.72</v>
      </c>
      <c r="S150" s="0" t="s">
        <v>642</v>
      </c>
      <c r="T150" s="0" t="s">
        <v>785</v>
      </c>
    </row>
    <row r="151" spans="1:20" ht="22.5" customHeight="1" x14ac:dyDescent="0.2">
      <c r="A151" s="128" t="s">
        <v>645</v>
      </c>
      <c r="B151" s="128" t="s">
        <v>646</v>
      </c>
      <c r="C151" s="129">
        <f>HYPERLINK("http://atberg.aha.ru/dnv/npk2027-8-28.jpg")</f>
        <v/>
      </c>
      <c r="D151" s="130"/>
      <c r="E151" s="128" t="s">
        <v>647</v>
      </c>
      <c r="F151" s="131" t="s">
        <v>648</v>
      </c>
      <c r="G151" s="128" t="s">
        <v>66</v>
      </c>
      <c r="H151" s="132"/>
      <c r="I151" s="133"/>
      <c r="J151" s="134" t="s">
        <v>489</v>
      </c>
      <c r="K151" s="134" t="s">
        <v>541</v>
      </c>
      <c r="L151" s="134" t="s">
        <v>523</v>
      </c>
      <c r="M151" s="128" t="s">
        <v>576</v>
      </c>
      <c r="N151" s="26" t="s">
        <v>521</v>
      </c>
      <c r="O151" s="128"/>
      <c r="P151" s="27"/>
      <c r="Q151" s="27" t="s">
        <v>82</v>
      </c>
      <c r="R151" s="128">
        <v>128.72</v>
      </c>
      <c r="S151" s="0" t="s">
        <v>646</v>
      </c>
      <c r="T151" s="0" t="s">
        <v>785</v>
      </c>
    </row>
    <row r="152" spans="1:20" ht="45" customHeight="1" x14ac:dyDescent="0.2">
      <c r="A152" s="128" t="s">
        <v>649</v>
      </c>
      <c r="B152" s="128" t="s">
        <v>650</v>
      </c>
      <c r="C152" s="129">
        <f>HYPERLINK("http://atberg.aha.ru/dnv/npk2027-8-29.jpg")</f>
        <v/>
      </c>
      <c r="D152" s="130"/>
      <c r="E152" s="128" t="s">
        <v>651</v>
      </c>
      <c r="F152" s="131" t="s">
        <v>652</v>
      </c>
      <c r="G152" s="128" t="s">
        <v>66</v>
      </c>
      <c r="H152" s="132"/>
      <c r="I152" s="133"/>
      <c r="J152" s="134" t="s">
        <v>489</v>
      </c>
      <c r="K152" s="134" t="s">
        <v>541</v>
      </c>
      <c r="L152" s="134" t="s">
        <v>523</v>
      </c>
      <c r="M152" s="128" t="s">
        <v>72</v>
      </c>
      <c r="N152" s="26" t="s">
        <v>521</v>
      </c>
      <c r="O152" s="128"/>
      <c r="P152" s="27" t="s">
        <v>542</v>
      </c>
      <c r="Q152" s="27" t="s">
        <v>82</v>
      </c>
      <c r="R152" s="128">
        <v>128.72</v>
      </c>
      <c r="S152" s="0" t="s">
        <v>650</v>
      </c>
      <c r="T152" s="0" t="s">
        <v>785</v>
      </c>
    </row>
    <row r="153" spans="1:20" ht="23.25" customHeight="1" x14ac:dyDescent="0.25">
      <c r="A153" s="128" t="s">
        <v>653</v>
      </c>
      <c r="B153" s="128" t="s">
        <v>654</v>
      </c>
      <c r="C153" s="129">
        <f>HYPERLINK("http://atberg.aha.ru/dnv/npk2027-8-30.jpg")</f>
        <v/>
      </c>
      <c r="D153" s="130"/>
      <c r="E153" s="128" t="s">
        <v>655</v>
      </c>
      <c r="F153" s="131" t="s">
        <v>656</v>
      </c>
      <c r="G153" s="128" t="s">
        <v>66</v>
      </c>
      <c r="H153" s="132"/>
      <c r="I153" s="133"/>
      <c r="J153" s="134" t="s">
        <v>489</v>
      </c>
      <c r="K153" s="134" t="s">
        <v>541</v>
      </c>
      <c r="L153" s="134" t="s">
        <v>523</v>
      </c>
      <c r="M153" s="128"/>
      <c r="N153" s="26"/>
      <c r="O153" s="128"/>
      <c r="P153" s="27"/>
      <c r="Q153" s="27" t="s">
        <v>82</v>
      </c>
      <c r="R153" s="128">
        <v>128.72</v>
      </c>
      <c r="S153" s="0" t="s">
        <v>654</v>
      </c>
      <c r="T153" s="0" t="s">
        <v>785</v>
      </c>
    </row>
    <row r="154" spans="1:20" ht="22.5" customHeight="1" x14ac:dyDescent="0.2">
      <c r="A154" s="128" t="s">
        <v>657</v>
      </c>
      <c r="B154" s="128" t="s">
        <v>658</v>
      </c>
      <c r="C154" s="129">
        <f>HYPERLINK("http://atberg.aha.ru/dnv/npk2027-9-01.jpg")</f>
        <v/>
      </c>
      <c r="D154" s="130"/>
      <c r="E154" s="128" t="s">
        <v>659</v>
      </c>
      <c r="F154" s="131" t="s">
        <v>660</v>
      </c>
      <c r="G154" s="128" t="s">
        <v>66</v>
      </c>
      <c r="H154" s="132"/>
      <c r="I154" s="133"/>
      <c r="J154" s="134" t="s">
        <v>67</v>
      </c>
      <c r="K154" s="134" t="s">
        <v>661</v>
      </c>
      <c r="L154" s="134" t="s">
        <v>543</v>
      </c>
      <c r="M154" s="128"/>
      <c r="N154" s="26" t="s">
        <v>662</v>
      </c>
      <c r="O154" s="128"/>
      <c r="P154" s="27"/>
      <c r="Q154" s="27" t="s">
        <v>82</v>
      </c>
      <c r="R154" s="128">
        <v>100.87</v>
      </c>
      <c r="S154" s="0" t="s">
        <v>658</v>
      </c>
      <c r="T154" s="0" t="s">
        <v>761</v>
      </c>
    </row>
    <row r="155" spans="1:20" ht="22.5" customHeight="1" x14ac:dyDescent="0.2">
      <c r="A155" s="128" t="s">
        <v>665</v>
      </c>
      <c r="B155" s="128" t="s">
        <v>666</v>
      </c>
      <c r="C155" s="129">
        <f>HYPERLINK("http://atberg.aha.ru/dnv/npk2027-9-02.jpg")</f>
        <v/>
      </c>
      <c r="D155" s="130"/>
      <c r="E155" s="128" t="s">
        <v>667</v>
      </c>
      <c r="F155" s="131" t="s">
        <v>380</v>
      </c>
      <c r="G155" s="128" t="s">
        <v>66</v>
      </c>
      <c r="H155" s="132"/>
      <c r="I155" s="133"/>
      <c r="J155" s="134" t="s">
        <v>67</v>
      </c>
      <c r="K155" s="134" t="s">
        <v>668</v>
      </c>
      <c r="L155" s="134" t="s">
        <v>727</v>
      </c>
      <c r="M155" s="128"/>
      <c r="N155" s="26" t="s">
        <v>662</v>
      </c>
      <c r="O155" s="128"/>
      <c r="P155" s="27"/>
      <c r="Q155" s="27" t="s">
        <v>82</v>
      </c>
      <c r="R155" s="128">
        <v>100.87</v>
      </c>
      <c r="S155" s="0" t="s">
        <v>666</v>
      </c>
      <c r="T155" s="0" t="s">
        <v>761</v>
      </c>
    </row>
    <row r="156" spans="1:20" ht="22.5" customHeight="1" x14ac:dyDescent="0.2">
      <c r="A156" s="128" t="s">
        <v>669</v>
      </c>
      <c r="B156" s="128" t="s">
        <v>670</v>
      </c>
      <c r="C156" s="129">
        <f>HYPERLINK("http://atberg.aha.ru/dnv/npk2027-9-03.jpg")</f>
        <v/>
      </c>
      <c r="D156" s="130"/>
      <c r="E156" s="128" t="s">
        <v>671</v>
      </c>
      <c r="F156" s="131" t="s">
        <v>384</v>
      </c>
      <c r="G156" s="128" t="s">
        <v>66</v>
      </c>
      <c r="H156" s="132"/>
      <c r="I156" s="133"/>
      <c r="J156" s="134" t="s">
        <v>67</v>
      </c>
      <c r="K156" s="134" t="s">
        <v>668</v>
      </c>
      <c r="L156" s="134" t="s">
        <v>727</v>
      </c>
      <c r="M156" s="128"/>
      <c r="N156" s="26" t="s">
        <v>662</v>
      </c>
      <c r="O156" s="128"/>
      <c r="P156" s="27"/>
      <c r="Q156" s="27" t="s">
        <v>82</v>
      </c>
      <c r="R156" s="128">
        <v>100.87</v>
      </c>
      <c r="S156" s="0" t="s">
        <v>670</v>
      </c>
      <c r="T156" s="0" t="s">
        <v>761</v>
      </c>
    </row>
    <row r="157" spans="1:20" ht="22.5" customHeight="1" x14ac:dyDescent="0.2">
      <c r="A157" s="128" t="s">
        <v>672</v>
      </c>
      <c r="B157" s="128" t="s">
        <v>673</v>
      </c>
      <c r="C157" s="129">
        <f>HYPERLINK("http://atberg.aha.ru/dnv/npk2027-9-04.jpg")</f>
        <v/>
      </c>
      <c r="D157" s="130"/>
      <c r="E157" s="128" t="s">
        <v>674</v>
      </c>
      <c r="F157" s="131" t="s">
        <v>675</v>
      </c>
      <c r="G157" s="128" t="s">
        <v>66</v>
      </c>
      <c r="H157" s="132"/>
      <c r="I157" s="133"/>
      <c r="J157" s="134" t="s">
        <v>67</v>
      </c>
      <c r="K157" s="134" t="s">
        <v>661</v>
      </c>
      <c r="L157" s="134" t="s">
        <v>543</v>
      </c>
      <c r="M157" s="128"/>
      <c r="N157" s="26" t="s">
        <v>662</v>
      </c>
      <c r="O157" s="128"/>
      <c r="P157" s="27"/>
      <c r="Q157" s="27" t="s">
        <v>82</v>
      </c>
      <c r="R157" s="128">
        <v>100.87</v>
      </c>
      <c r="S157" s="0" t="s">
        <v>673</v>
      </c>
      <c r="T157" s="0" t="s">
        <v>761</v>
      </c>
    </row>
    <row r="158" spans="1:20" ht="22.5" customHeight="1" x14ac:dyDescent="0.2">
      <c r="A158" s="128" t="s">
        <v>676</v>
      </c>
      <c r="B158" s="128" t="s">
        <v>677</v>
      </c>
      <c r="C158" s="129">
        <f>HYPERLINK("http://atberg.aha.ru/dnv/npk2027-9-05.jpg")</f>
        <v/>
      </c>
      <c r="D158" s="130"/>
      <c r="E158" s="128" t="s">
        <v>678</v>
      </c>
      <c r="F158" s="131" t="s">
        <v>679</v>
      </c>
      <c r="G158" s="128" t="s">
        <v>66</v>
      </c>
      <c r="H158" s="132"/>
      <c r="I158" s="133"/>
      <c r="J158" s="134" t="s">
        <v>67</v>
      </c>
      <c r="K158" s="134" t="s">
        <v>661</v>
      </c>
      <c r="L158" s="134" t="s">
        <v>543</v>
      </c>
      <c r="M158" s="128"/>
      <c r="N158" s="26" t="s">
        <v>662</v>
      </c>
      <c r="O158" s="128"/>
      <c r="P158" s="27"/>
      <c r="Q158" s="27" t="s">
        <v>82</v>
      </c>
      <c r="R158" s="128">
        <v>100.87</v>
      </c>
      <c r="S158" s="0" t="s">
        <v>677</v>
      </c>
      <c r="T158" s="0" t="s">
        <v>761</v>
      </c>
    </row>
    <row r="159" spans="1:20" ht="22.5" customHeight="1" x14ac:dyDescent="0.2">
      <c r="A159" s="128" t="s">
        <v>680</v>
      </c>
      <c r="B159" s="128" t="s">
        <v>681</v>
      </c>
      <c r="C159" s="129">
        <f>HYPERLINK("http://atberg.aha.ru/dnv/npk2027-9-06.jpg")</f>
        <v/>
      </c>
      <c r="D159" s="130"/>
      <c r="E159" s="128" t="s">
        <v>682</v>
      </c>
      <c r="F159" s="131" t="s">
        <v>488</v>
      </c>
      <c r="G159" s="128" t="s">
        <v>66</v>
      </c>
      <c r="H159" s="132"/>
      <c r="I159" s="133"/>
      <c r="J159" s="134" t="s">
        <v>67</v>
      </c>
      <c r="K159" s="134" t="s">
        <v>661</v>
      </c>
      <c r="L159" s="134" t="s">
        <v>543</v>
      </c>
      <c r="M159" s="128"/>
      <c r="N159" s="26" t="s">
        <v>662</v>
      </c>
      <c r="O159" s="128"/>
      <c r="P159" s="27"/>
      <c r="Q159" s="27" t="s">
        <v>82</v>
      </c>
      <c r="R159" s="128">
        <v>100.87</v>
      </c>
      <c r="S159" s="0" t="s">
        <v>681</v>
      </c>
      <c r="T159" s="0" t="s">
        <v>761</v>
      </c>
    </row>
    <row r="160" spans="1:20" ht="22.5" customHeight="1" x14ac:dyDescent="0.2">
      <c r="A160" s="128" t="s">
        <v>683</v>
      </c>
      <c r="B160" s="128" t="s">
        <v>684</v>
      </c>
      <c r="C160" s="129">
        <f>HYPERLINK("http://atberg.aha.ru/dnv/npk2027-9-08.jpg")</f>
        <v/>
      </c>
      <c r="D160" s="130"/>
      <c r="E160" s="128" t="s">
        <v>685</v>
      </c>
      <c r="F160" s="131" t="s">
        <v>686</v>
      </c>
      <c r="G160" s="128" t="s">
        <v>66</v>
      </c>
      <c r="H160" s="132"/>
      <c r="I160" s="133"/>
      <c r="J160" s="134" t="s">
        <v>67</v>
      </c>
      <c r="K160" s="134" t="s">
        <v>661</v>
      </c>
      <c r="L160" s="134" t="s">
        <v>543</v>
      </c>
      <c r="M160" s="128"/>
      <c r="N160" s="26" t="s">
        <v>662</v>
      </c>
      <c r="O160" s="128"/>
      <c r="P160" s="27"/>
      <c r="Q160" s="27" t="s">
        <v>82</v>
      </c>
      <c r="R160" s="128">
        <v>100.87</v>
      </c>
      <c r="S160" s="0" t="s">
        <v>684</v>
      </c>
      <c r="T160" s="0" t="s">
        <v>761</v>
      </c>
    </row>
    <row r="161" spans="1:20" ht="22.5" customHeight="1" x14ac:dyDescent="0.2">
      <c r="A161" s="128" t="s">
        <v>687</v>
      </c>
      <c r="B161" s="128" t="s">
        <v>688</v>
      </c>
      <c r="C161" s="129">
        <f>HYPERLINK("http://atberg.aha.ru/dnv/npk2027-9-09.jpg")</f>
        <v/>
      </c>
      <c r="D161" s="130"/>
      <c r="E161" s="128" t="s">
        <v>689</v>
      </c>
      <c r="F161" s="131" t="s">
        <v>690</v>
      </c>
      <c r="G161" s="128" t="s">
        <v>66</v>
      </c>
      <c r="H161" s="132"/>
      <c r="I161" s="133"/>
      <c r="J161" s="134" t="s">
        <v>67</v>
      </c>
      <c r="K161" s="134" t="s">
        <v>661</v>
      </c>
      <c r="L161" s="134" t="s">
        <v>543</v>
      </c>
      <c r="M161" s="128"/>
      <c r="N161" s="26" t="s">
        <v>662</v>
      </c>
      <c r="O161" s="128"/>
      <c r="P161" s="27"/>
      <c r="Q161" s="27" t="s">
        <v>82</v>
      </c>
      <c r="R161" s="128">
        <v>100.87</v>
      </c>
      <c r="S161" s="0" t="s">
        <v>688</v>
      </c>
      <c r="T161" s="0" t="s">
        <v>761</v>
      </c>
    </row>
    <row r="162" spans="1:20" ht="22.5" customHeight="1" x14ac:dyDescent="0.2">
      <c r="A162" s="128" t="s">
        <v>691</v>
      </c>
      <c r="B162" s="128" t="s">
        <v>692</v>
      </c>
      <c r="C162" s="129">
        <f>HYPERLINK("http://atberg.aha.ru/dnv/npk2027-9-10.jpg")</f>
        <v/>
      </c>
      <c r="D162" s="130"/>
      <c r="E162" s="128" t="s">
        <v>693</v>
      </c>
      <c r="F162" s="131" t="s">
        <v>694</v>
      </c>
      <c r="G162" s="128" t="s">
        <v>66</v>
      </c>
      <c r="H162" s="132"/>
      <c r="I162" s="133"/>
      <c r="J162" s="134" t="s">
        <v>67</v>
      </c>
      <c r="K162" s="134" t="s">
        <v>661</v>
      </c>
      <c r="L162" s="134" t="s">
        <v>543</v>
      </c>
      <c r="M162" s="128"/>
      <c r="N162" s="26" t="s">
        <v>662</v>
      </c>
      <c r="O162" s="128"/>
      <c r="P162" s="27"/>
      <c r="Q162" s="27" t="s">
        <v>82</v>
      </c>
      <c r="R162" s="128">
        <v>100.87</v>
      </c>
      <c r="S162" s="0" t="s">
        <v>692</v>
      </c>
      <c r="T162" s="0" t="s">
        <v>761</v>
      </c>
    </row>
    <row r="163" spans="1:20" ht="22.5" customHeight="1" x14ac:dyDescent="0.2">
      <c r="A163" s="128" t="s">
        <v>695</v>
      </c>
      <c r="B163" s="128" t="s">
        <v>696</v>
      </c>
      <c r="C163" s="129">
        <f>HYPERLINK("http://atberg.aha.ru/dnv/npk2027-9-07.jpg")</f>
        <v/>
      </c>
      <c r="D163" s="130"/>
      <c r="E163" s="128" t="s">
        <v>697</v>
      </c>
      <c r="F163" s="131" t="s">
        <v>698</v>
      </c>
      <c r="G163" s="128" t="s">
        <v>66</v>
      </c>
      <c r="H163" s="132"/>
      <c r="I163" s="133"/>
      <c r="J163" s="134" t="s">
        <v>67</v>
      </c>
      <c r="K163" s="134" t="s">
        <v>661</v>
      </c>
      <c r="L163" s="134" t="s">
        <v>543</v>
      </c>
      <c r="M163" s="128"/>
      <c r="N163" s="26" t="s">
        <v>662</v>
      </c>
      <c r="O163" s="128"/>
      <c r="P163" s="27"/>
      <c r="Q163" s="27" t="s">
        <v>82</v>
      </c>
      <c r="R163" s="128">
        <v>100.87</v>
      </c>
      <c r="S163" s="0" t="s">
        <v>696</v>
      </c>
      <c r="T163" s="0" t="s">
        <v>761</v>
      </c>
    </row>
    <row r="164" spans="1:20" ht="22.5" customHeight="1" x14ac:dyDescent="0.2">
      <c r="A164" s="128" t="s">
        <v>699</v>
      </c>
      <c r="B164" s="128" t="s">
        <v>700</v>
      </c>
      <c r="C164" s="129">
        <f>HYPERLINK("http://atberg.aha.ru/dnv/npk2027-9-11.jpg")</f>
        <v/>
      </c>
      <c r="D164" s="130"/>
      <c r="E164" s="128" t="s">
        <v>701</v>
      </c>
      <c r="F164" s="131" t="s">
        <v>702</v>
      </c>
      <c r="G164" s="128" t="s">
        <v>66</v>
      </c>
      <c r="H164" s="132"/>
      <c r="I164" s="133"/>
      <c r="J164" s="134" t="s">
        <v>67</v>
      </c>
      <c r="K164" s="134" t="s">
        <v>661</v>
      </c>
      <c r="L164" s="134" t="s">
        <v>543</v>
      </c>
      <c r="M164" s="128"/>
      <c r="N164" s="26" t="s">
        <v>662</v>
      </c>
      <c r="O164" s="128"/>
      <c r="P164" s="27"/>
      <c r="Q164" s="27" t="s">
        <v>82</v>
      </c>
      <c r="R164" s="128">
        <v>100.87</v>
      </c>
      <c r="S164" s="0" t="s">
        <v>700</v>
      </c>
      <c r="T164" s="0" t="s">
        <v>761</v>
      </c>
    </row>
    <row r="165" spans="1:20" ht="22.5" customHeight="1" x14ac:dyDescent="0.2">
      <c r="A165" s="128" t="s">
        <v>703</v>
      </c>
      <c r="B165" s="128" t="s">
        <v>704</v>
      </c>
      <c r="C165" s="129">
        <f>HYPERLINK("http://atberg.aha.ru/dnv/npk2027-9-12.jpg")</f>
        <v/>
      </c>
      <c r="D165" s="130"/>
      <c r="E165" s="128" t="s">
        <v>705</v>
      </c>
      <c r="F165" s="131" t="s">
        <v>706</v>
      </c>
      <c r="G165" s="128" t="s">
        <v>66</v>
      </c>
      <c r="H165" s="132"/>
      <c r="I165" s="133"/>
      <c r="J165" s="134" t="s">
        <v>67</v>
      </c>
      <c r="K165" s="134" t="s">
        <v>661</v>
      </c>
      <c r="L165" s="134" t="s">
        <v>543</v>
      </c>
      <c r="M165" s="128"/>
      <c r="N165" s="26" t="s">
        <v>662</v>
      </c>
      <c r="O165" s="128"/>
      <c r="P165" s="27"/>
      <c r="Q165" s="27" t="s">
        <v>82</v>
      </c>
      <c r="R165" s="128">
        <v>100.87</v>
      </c>
      <c r="S165" s="0" t="s">
        <v>704</v>
      </c>
      <c r="T165" s="0" t="s">
        <v>761</v>
      </c>
    </row>
    <row r="166" spans="1:20" ht="22.5" customHeight="1" x14ac:dyDescent="0.2">
      <c r="A166" s="128" t="s">
        <v>707</v>
      </c>
      <c r="B166" s="128" t="s">
        <v>708</v>
      </c>
      <c r="C166" s="129">
        <f>HYPERLINK("http://atberg.aha.ru/dnv/npk2027-9-13.jpg")</f>
        <v/>
      </c>
      <c r="D166" s="130"/>
      <c r="E166" s="128" t="s">
        <v>709</v>
      </c>
      <c r="F166" s="131" t="s">
        <v>710</v>
      </c>
      <c r="G166" s="128" t="s">
        <v>66</v>
      </c>
      <c r="H166" s="132"/>
      <c r="I166" s="133"/>
      <c r="J166" s="134" t="s">
        <v>67</v>
      </c>
      <c r="K166" s="134" t="s">
        <v>661</v>
      </c>
      <c r="L166" s="134" t="s">
        <v>543</v>
      </c>
      <c r="M166" s="128"/>
      <c r="N166" s="26" t="s">
        <v>662</v>
      </c>
      <c r="O166" s="128"/>
      <c r="P166" s="27"/>
      <c r="Q166" s="27" t="s">
        <v>82</v>
      </c>
      <c r="R166" s="128">
        <v>100.87</v>
      </c>
      <c r="S166" s="0" t="s">
        <v>708</v>
      </c>
      <c r="T166" s="0" t="s">
        <v>761</v>
      </c>
    </row>
    <row r="167" spans="1:20" ht="22.5" customHeight="1" x14ac:dyDescent="0.2">
      <c r="A167" s="128" t="s">
        <v>711</v>
      </c>
      <c r="B167" s="128" t="s">
        <v>712</v>
      </c>
      <c r="C167" s="129">
        <f>HYPERLINK("http://atberg.aha.ru/dnv/npk2027-9-14.jpg")</f>
        <v/>
      </c>
      <c r="D167" s="130"/>
      <c r="E167" s="128" t="s">
        <v>713</v>
      </c>
      <c r="F167" s="131" t="s">
        <v>714</v>
      </c>
      <c r="G167" s="128" t="s">
        <v>66</v>
      </c>
      <c r="H167" s="132"/>
      <c r="I167" s="133"/>
      <c r="J167" s="134" t="s">
        <v>67</v>
      </c>
      <c r="K167" s="134" t="s">
        <v>661</v>
      </c>
      <c r="L167" s="134" t="s">
        <v>543</v>
      </c>
      <c r="M167" s="128"/>
      <c r="N167" s="26" t="s">
        <v>662</v>
      </c>
      <c r="O167" s="128"/>
      <c r="P167" s="27"/>
      <c r="Q167" s="27" t="s">
        <v>82</v>
      </c>
      <c r="R167" s="128">
        <v>100.87</v>
      </c>
      <c r="S167" s="0" t="s">
        <v>712</v>
      </c>
      <c r="T167" s="0" t="s">
        <v>761</v>
      </c>
    </row>
    <row r="168" spans="1:20" ht="23.25" customHeight="1" x14ac:dyDescent="0.25">
      <c r="A168" s="128" t="s">
        <v>715</v>
      </c>
      <c r="B168" s="128" t="s">
        <v>716</v>
      </c>
      <c r="C168" s="129">
        <f>HYPERLINK("http://atberg.aha.ru/dnv/npk2027-9-15.jpg")</f>
        <v/>
      </c>
      <c r="D168" s="130"/>
      <c r="E168" s="128" t="s">
        <v>717</v>
      </c>
      <c r="F168" s="131" t="s">
        <v>718</v>
      </c>
      <c r="G168" s="128" t="s">
        <v>66</v>
      </c>
      <c r="H168" s="132"/>
      <c r="I168" s="133"/>
      <c r="J168" s="134" t="s">
        <v>67</v>
      </c>
      <c r="K168" s="134" t="s">
        <v>661</v>
      </c>
      <c r="L168" s="134" t="s">
        <v>543</v>
      </c>
      <c r="M168" s="128"/>
      <c r="N168" s="26" t="s">
        <v>662</v>
      </c>
      <c r="O168" s="128"/>
      <c r="P168" s="27"/>
      <c r="Q168" s="27" t="s">
        <v>82</v>
      </c>
      <c r="R168" s="128">
        <v>100.87</v>
      </c>
      <c r="S168" s="0" t="s">
        <v>716</v>
      </c>
      <c r="T168" s="0" t="s">
        <v>761</v>
      </c>
    </row>
    <row r="169" spans="1:20" ht="45" customHeight="1" x14ac:dyDescent="0.2">
      <c r="A169" s="128" t="s">
        <v>719</v>
      </c>
      <c r="B169" s="128" t="s">
        <v>720</v>
      </c>
      <c r="C169" s="129">
        <f>HYPERLINK("http://atberg.aha.ru/dnv/npk2027-10-01.jpg")</f>
        <v/>
      </c>
      <c r="D169" s="130"/>
      <c r="E169" s="128" t="s">
        <v>721</v>
      </c>
      <c r="F169" s="131" t="s">
        <v>464</v>
      </c>
      <c r="G169" s="128" t="s">
        <v>66</v>
      </c>
      <c r="H169" s="132"/>
      <c r="I169" s="133"/>
      <c r="J169" s="134" t="s">
        <v>30</v>
      </c>
      <c r="K169" s="134" t="s">
        <v>722</v>
      </c>
      <c r="L169" s="134" t="s">
        <v>663</v>
      </c>
      <c r="M169" s="128" t="s">
        <v>723</v>
      </c>
      <c r="N169" s="26" t="s">
        <v>724</v>
      </c>
      <c r="O169" s="128"/>
      <c r="P169" s="27" t="s">
        <v>725</v>
      </c>
      <c r="Q169" s="27" t="s">
        <v>82</v>
      </c>
      <c r="R169" s="128">
        <v>49.95</v>
      </c>
      <c r="S169" s="0" t="s">
        <v>720</v>
      </c>
      <c r="T169" s="0" t="s">
        <v>664</v>
      </c>
    </row>
    <row r="170" spans="1:20" ht="45" customHeight="1" x14ac:dyDescent="0.2">
      <c r="A170" s="128" t="s">
        <v>728</v>
      </c>
      <c r="B170" s="128" t="s">
        <v>729</v>
      </c>
      <c r="C170" s="129">
        <f>HYPERLINK("http://atberg.aha.ru/dnv/npk2027-10-02.jpg")</f>
        <v/>
      </c>
      <c r="D170" s="130"/>
      <c r="E170" s="128" t="s">
        <v>730</v>
      </c>
      <c r="F170" s="131" t="s">
        <v>731</v>
      </c>
      <c r="G170" s="128" t="s">
        <v>66</v>
      </c>
      <c r="H170" s="132"/>
      <c r="I170" s="133"/>
      <c r="J170" s="134" t="s">
        <v>30</v>
      </c>
      <c r="K170" s="134"/>
      <c r="L170" s="134" t="s">
        <v>868</v>
      </c>
      <c r="M170" s="128" t="s">
        <v>723</v>
      </c>
      <c r="N170" s="26" t="s">
        <v>724</v>
      </c>
      <c r="O170" s="128"/>
      <c r="P170" s="27" t="s">
        <v>725</v>
      </c>
      <c r="Q170" s="27" t="s">
        <v>82</v>
      </c>
      <c r="R170" s="128">
        <v>49.95</v>
      </c>
      <c r="S170" s="0" t="s">
        <v>729</v>
      </c>
      <c r="T170" s="0" t="s">
        <v>664</v>
      </c>
    </row>
    <row r="171" spans="1:20" ht="45" customHeight="1" x14ac:dyDescent="0.2">
      <c r="A171" s="128" t="s">
        <v>732</v>
      </c>
      <c r="B171" s="128" t="s">
        <v>733</v>
      </c>
      <c r="C171" s="129">
        <f>HYPERLINK("http://atberg.aha.ru/dnv/npk2027-10-03.jpg")</f>
        <v/>
      </c>
      <c r="D171" s="130"/>
      <c r="E171" s="128" t="s">
        <v>734</v>
      </c>
      <c r="F171" s="131" t="s">
        <v>69</v>
      </c>
      <c r="G171" s="128" t="s">
        <v>66</v>
      </c>
      <c r="H171" s="132"/>
      <c r="I171" s="133"/>
      <c r="J171" s="134" t="s">
        <v>30</v>
      </c>
      <c r="K171" s="134" t="s">
        <v>722</v>
      </c>
      <c r="L171" s="134" t="s">
        <v>663</v>
      </c>
      <c r="M171" s="128" t="s">
        <v>723</v>
      </c>
      <c r="N171" s="26" t="s">
        <v>724</v>
      </c>
      <c r="O171" s="128"/>
      <c r="P171" s="27" t="s">
        <v>725</v>
      </c>
      <c r="Q171" s="27" t="s">
        <v>82</v>
      </c>
      <c r="R171" s="128">
        <v>49.95</v>
      </c>
      <c r="S171" s="0" t="s">
        <v>733</v>
      </c>
      <c r="T171" s="0" t="s">
        <v>664</v>
      </c>
    </row>
    <row r="172" spans="1:20" ht="45" customHeight="1" x14ac:dyDescent="0.2">
      <c r="A172" s="128" t="s">
        <v>735</v>
      </c>
      <c r="B172" s="128" t="s">
        <v>736</v>
      </c>
      <c r="C172" s="129">
        <f>HYPERLINK("http://atberg.aha.ru/dnv/npk2027-10-04.jpg")</f>
        <v/>
      </c>
      <c r="D172" s="130"/>
      <c r="E172" s="128" t="s">
        <v>737</v>
      </c>
      <c r="F172" s="131" t="s">
        <v>738</v>
      </c>
      <c r="G172" s="128" t="s">
        <v>66</v>
      </c>
      <c r="H172" s="132"/>
      <c r="I172" s="133"/>
      <c r="J172" s="134" t="s">
        <v>30</v>
      </c>
      <c r="K172" s="134" t="s">
        <v>722</v>
      </c>
      <c r="L172" s="134" t="s">
        <v>663</v>
      </c>
      <c r="M172" s="128" t="s">
        <v>723</v>
      </c>
      <c r="N172" s="26" t="s">
        <v>724</v>
      </c>
      <c r="O172" s="128"/>
      <c r="P172" s="27" t="s">
        <v>725</v>
      </c>
      <c r="Q172" s="27" t="s">
        <v>82</v>
      </c>
      <c r="R172" s="128">
        <v>49.95</v>
      </c>
      <c r="S172" s="0" t="s">
        <v>736</v>
      </c>
      <c r="T172" s="0" t="s">
        <v>664</v>
      </c>
    </row>
    <row r="173" spans="1:20" ht="45" customHeight="1" x14ac:dyDescent="0.2">
      <c r="A173" s="128" t="s">
        <v>739</v>
      </c>
      <c r="B173" s="128" t="s">
        <v>740</v>
      </c>
      <c r="C173" s="129">
        <f>HYPERLINK("http://atberg.aha.ru/dnv/npk2027-10-05.jpg")</f>
        <v/>
      </c>
      <c r="D173" s="130"/>
      <c r="E173" s="128" t="s">
        <v>741</v>
      </c>
      <c r="F173" s="131" t="s">
        <v>417</v>
      </c>
      <c r="G173" s="128" t="s">
        <v>66</v>
      </c>
      <c r="H173" s="132"/>
      <c r="I173" s="133"/>
      <c r="J173" s="134" t="s">
        <v>30</v>
      </c>
      <c r="K173" s="134" t="s">
        <v>722</v>
      </c>
      <c r="L173" s="134" t="s">
        <v>663</v>
      </c>
      <c r="M173" s="128" t="s">
        <v>723</v>
      </c>
      <c r="N173" s="26" t="s">
        <v>724</v>
      </c>
      <c r="O173" s="128"/>
      <c r="P173" s="27" t="s">
        <v>725</v>
      </c>
      <c r="Q173" s="27" t="s">
        <v>82</v>
      </c>
      <c r="R173" s="128">
        <v>49.95</v>
      </c>
      <c r="S173" s="0" t="s">
        <v>740</v>
      </c>
      <c r="T173" s="0" t="s">
        <v>664</v>
      </c>
    </row>
    <row r="174" spans="1:20" ht="45" customHeight="1" x14ac:dyDescent="0.2">
      <c r="A174" s="128" t="s">
        <v>742</v>
      </c>
      <c r="B174" s="128" t="s">
        <v>743</v>
      </c>
      <c r="C174" s="129">
        <f>HYPERLINK("http://atberg.aha.ru/dnv/npk2027-10-06.jpg")</f>
        <v/>
      </c>
      <c r="D174" s="130"/>
      <c r="E174" s="128" t="s">
        <v>744</v>
      </c>
      <c r="F174" s="131" t="s">
        <v>456</v>
      </c>
      <c r="G174" s="128" t="s">
        <v>66</v>
      </c>
      <c r="H174" s="132"/>
      <c r="I174" s="133"/>
      <c r="J174" s="134" t="s">
        <v>30</v>
      </c>
      <c r="K174" s="134" t="s">
        <v>722</v>
      </c>
      <c r="L174" s="134" t="s">
        <v>663</v>
      </c>
      <c r="M174" s="128" t="s">
        <v>723</v>
      </c>
      <c r="N174" s="26" t="s">
        <v>724</v>
      </c>
      <c r="O174" s="128"/>
      <c r="P174" s="27" t="s">
        <v>725</v>
      </c>
      <c r="Q174" s="27" t="s">
        <v>82</v>
      </c>
      <c r="R174" s="128">
        <v>49.95</v>
      </c>
      <c r="S174" s="0" t="s">
        <v>743</v>
      </c>
      <c r="T174" s="0" t="s">
        <v>664</v>
      </c>
    </row>
    <row r="175" spans="1:20" ht="45" customHeight="1" x14ac:dyDescent="0.2">
      <c r="A175" s="128" t="s">
        <v>745</v>
      </c>
      <c r="B175" s="128" t="s">
        <v>746</v>
      </c>
      <c r="C175" s="129">
        <f>HYPERLINK("http://atberg.aha.ru/dnv/npk2027-10-07.jpg")</f>
        <v/>
      </c>
      <c r="D175" s="130"/>
      <c r="E175" s="128" t="s">
        <v>747</v>
      </c>
      <c r="F175" s="131" t="s">
        <v>748</v>
      </c>
      <c r="G175" s="128" t="s">
        <v>66</v>
      </c>
      <c r="H175" s="132"/>
      <c r="I175" s="133"/>
      <c r="J175" s="134" t="s">
        <v>30</v>
      </c>
      <c r="K175" s="134"/>
      <c r="L175" s="134" t="s">
        <v>868</v>
      </c>
      <c r="M175" s="128" t="s">
        <v>723</v>
      </c>
      <c r="N175" s="26" t="s">
        <v>724</v>
      </c>
      <c r="O175" s="128"/>
      <c r="P175" s="27" t="s">
        <v>725</v>
      </c>
      <c r="Q175" s="27" t="s">
        <v>82</v>
      </c>
      <c r="R175" s="128">
        <v>49.95</v>
      </c>
      <c r="S175" s="0" t="s">
        <v>746</v>
      </c>
      <c r="T175" s="0" t="s">
        <v>664</v>
      </c>
    </row>
    <row r="176" spans="1:20" ht="45" customHeight="1" x14ac:dyDescent="0.2">
      <c r="A176" s="128" t="s">
        <v>749</v>
      </c>
      <c r="B176" s="128" t="s">
        <v>750</v>
      </c>
      <c r="C176" s="129">
        <f>HYPERLINK("http://atberg.aha.ru/dnv/npk2027-10-08.jpg")</f>
        <v/>
      </c>
      <c r="D176" s="130"/>
      <c r="E176" s="128" t="s">
        <v>751</v>
      </c>
      <c r="F176" s="131" t="s">
        <v>306</v>
      </c>
      <c r="G176" s="128" t="s">
        <v>66</v>
      </c>
      <c r="H176" s="132"/>
      <c r="I176" s="133"/>
      <c r="J176" s="134" t="s">
        <v>30</v>
      </c>
      <c r="K176" s="134" t="s">
        <v>722</v>
      </c>
      <c r="L176" s="134" t="s">
        <v>663</v>
      </c>
      <c r="M176" s="128" t="s">
        <v>723</v>
      </c>
      <c r="N176" s="26" t="s">
        <v>724</v>
      </c>
      <c r="O176" s="128"/>
      <c r="P176" s="27" t="s">
        <v>725</v>
      </c>
      <c r="Q176" s="27" t="s">
        <v>82</v>
      </c>
      <c r="R176" s="128">
        <v>49.95</v>
      </c>
      <c r="S176" s="0" t="s">
        <v>750</v>
      </c>
      <c r="T176" s="0" t="s">
        <v>664</v>
      </c>
    </row>
    <row r="177" spans="1:20" ht="45.75" customHeight="1" x14ac:dyDescent="0.25">
      <c r="A177" s="128" t="s">
        <v>752</v>
      </c>
      <c r="B177" s="128" t="s">
        <v>753</v>
      </c>
      <c r="C177" s="129">
        <f>HYPERLINK("http://atberg.aha.ru/dnv/npk2027-10-09.jpg")</f>
        <v/>
      </c>
      <c r="D177" s="130"/>
      <c r="E177" s="128" t="s">
        <v>754</v>
      </c>
      <c r="F177" s="131" t="s">
        <v>310</v>
      </c>
      <c r="G177" s="128" t="s">
        <v>66</v>
      </c>
      <c r="H177" s="132"/>
      <c r="I177" s="133"/>
      <c r="J177" s="134" t="s">
        <v>30</v>
      </c>
      <c r="K177" s="134" t="s">
        <v>722</v>
      </c>
      <c r="L177" s="134" t="s">
        <v>663</v>
      </c>
      <c r="M177" s="128" t="s">
        <v>723</v>
      </c>
      <c r="N177" s="26" t="s">
        <v>724</v>
      </c>
      <c r="O177" s="128"/>
      <c r="P177" s="27" t="s">
        <v>725</v>
      </c>
      <c r="Q177" s="27" t="s">
        <v>82</v>
      </c>
      <c r="R177" s="128">
        <v>49.95</v>
      </c>
      <c r="S177" s="0" t="s">
        <v>753</v>
      </c>
      <c r="T177" s="0" t="s">
        <v>664</v>
      </c>
    </row>
    <row r="178" spans="1:20" ht="45" customHeight="1" x14ac:dyDescent="0.2">
      <c r="A178" s="128" t="s">
        <v>755</v>
      </c>
      <c r="B178" s="128" t="s">
        <v>756</v>
      </c>
      <c r="C178" s="129">
        <f>HYPERLINK("http://atberg.aha.ru/dnv/npk2027-11-01.jpg")</f>
        <v/>
      </c>
      <c r="D178" s="130"/>
      <c r="E178" s="128" t="s">
        <v>757</v>
      </c>
      <c r="F178" s="131" t="s">
        <v>380</v>
      </c>
      <c r="G178" s="128" t="s">
        <v>66</v>
      </c>
      <c r="H178" s="132"/>
      <c r="I178" s="133"/>
      <c r="J178" s="134" t="s">
        <v>30</v>
      </c>
      <c r="K178" s="134"/>
      <c r="L178" s="134" t="s">
        <v>868</v>
      </c>
      <c r="M178" s="128" t="s">
        <v>335</v>
      </c>
      <c r="N178" s="26" t="s">
        <v>758</v>
      </c>
      <c r="O178" s="128"/>
      <c r="P178" s="27" t="s">
        <v>759</v>
      </c>
      <c r="Q178" s="27" t="s">
        <v>82</v>
      </c>
      <c r="R178" s="128">
        <v>68.2</v>
      </c>
      <c r="S178" s="0" t="s">
        <v>756</v>
      </c>
      <c r="T178" s="0" t="s">
        <v>726</v>
      </c>
    </row>
    <row r="179" spans="1:20" ht="45" customHeight="1" x14ac:dyDescent="0.2">
      <c r="A179" s="128" t="s">
        <v>762</v>
      </c>
      <c r="B179" s="128" t="s">
        <v>763</v>
      </c>
      <c r="C179" s="129">
        <f>HYPERLINK("http://atberg.aha.ru/dnv/npk2027-11-02.jpg")</f>
        <v/>
      </c>
      <c r="D179" s="130"/>
      <c r="E179" s="128" t="s">
        <v>764</v>
      </c>
      <c r="F179" s="131" t="s">
        <v>384</v>
      </c>
      <c r="G179" s="128" t="s">
        <v>66</v>
      </c>
      <c r="H179" s="132"/>
      <c r="I179" s="133"/>
      <c r="J179" s="134" t="s">
        <v>30</v>
      </c>
      <c r="K179" s="134"/>
      <c r="L179" s="134" t="s">
        <v>868</v>
      </c>
      <c r="M179" s="128" t="s">
        <v>335</v>
      </c>
      <c r="N179" s="26" t="s">
        <v>758</v>
      </c>
      <c r="O179" s="128"/>
      <c r="P179" s="27" t="s">
        <v>759</v>
      </c>
      <c r="Q179" s="27" t="s">
        <v>82</v>
      </c>
      <c r="R179" s="128">
        <v>68.2</v>
      </c>
      <c r="S179" s="0" t="s">
        <v>763</v>
      </c>
      <c r="T179" s="0" t="s">
        <v>726</v>
      </c>
    </row>
    <row r="180" spans="1:20" ht="45" customHeight="1" x14ac:dyDescent="0.2">
      <c r="A180" s="128" t="s">
        <v>765</v>
      </c>
      <c r="B180" s="128" t="s">
        <v>766</v>
      </c>
      <c r="C180" s="129">
        <f>HYPERLINK("http://atberg.aha.ru/dnv/npk2027-11-03.jpg")</f>
        <v/>
      </c>
      <c r="D180" s="130"/>
      <c r="E180" s="128" t="s">
        <v>767</v>
      </c>
      <c r="F180" s="131" t="s">
        <v>731</v>
      </c>
      <c r="G180" s="128" t="s">
        <v>66</v>
      </c>
      <c r="H180" s="132"/>
      <c r="I180" s="133"/>
      <c r="J180" s="134" t="s">
        <v>30</v>
      </c>
      <c r="K180" s="134"/>
      <c r="L180" s="134" t="s">
        <v>868</v>
      </c>
      <c r="M180" s="128" t="s">
        <v>335</v>
      </c>
      <c r="N180" s="26" t="s">
        <v>758</v>
      </c>
      <c r="O180" s="128"/>
      <c r="P180" s="27" t="s">
        <v>759</v>
      </c>
      <c r="Q180" s="27" t="s">
        <v>82</v>
      </c>
      <c r="R180" s="128">
        <v>68.2</v>
      </c>
      <c r="S180" s="0" t="s">
        <v>766</v>
      </c>
      <c r="T180" s="0" t="s">
        <v>726</v>
      </c>
    </row>
    <row r="181" spans="1:20" ht="45" customHeight="1" x14ac:dyDescent="0.2">
      <c r="A181" s="128" t="s">
        <v>768</v>
      </c>
      <c r="B181" s="128" t="s">
        <v>769</v>
      </c>
      <c r="C181" s="129">
        <f>HYPERLINK("http://atberg.aha.ru/dnv/npk2027-11-04.jpg")</f>
        <v/>
      </c>
      <c r="D181" s="130"/>
      <c r="E181" s="128" t="s">
        <v>770</v>
      </c>
      <c r="F181" s="131" t="s">
        <v>771</v>
      </c>
      <c r="G181" s="128" t="s">
        <v>66</v>
      </c>
      <c r="H181" s="132"/>
      <c r="I181" s="133"/>
      <c r="J181" s="134" t="s">
        <v>30</v>
      </c>
      <c r="K181" s="134"/>
      <c r="L181" s="134" t="s">
        <v>868</v>
      </c>
      <c r="M181" s="128" t="s">
        <v>335</v>
      </c>
      <c r="N181" s="26" t="s">
        <v>758</v>
      </c>
      <c r="O181" s="128"/>
      <c r="P181" s="27" t="s">
        <v>759</v>
      </c>
      <c r="Q181" s="27" t="s">
        <v>82</v>
      </c>
      <c r="R181" s="128">
        <v>68.2</v>
      </c>
      <c r="S181" s="0" t="s">
        <v>769</v>
      </c>
      <c r="T181" s="0" t="s">
        <v>726</v>
      </c>
    </row>
    <row r="182" spans="1:20" ht="45" customHeight="1" x14ac:dyDescent="0.2">
      <c r="A182" s="128" t="s">
        <v>772</v>
      </c>
      <c r="B182" s="128" t="s">
        <v>773</v>
      </c>
      <c r="C182" s="129">
        <f>HYPERLINK("http://atberg.aha.ru/dnv/npk2027-11-05.jpg")</f>
        <v/>
      </c>
      <c r="D182" s="130"/>
      <c r="E182" s="128" t="s">
        <v>774</v>
      </c>
      <c r="F182" s="131" t="s">
        <v>775</v>
      </c>
      <c r="G182" s="128" t="s">
        <v>66</v>
      </c>
      <c r="H182" s="132"/>
      <c r="I182" s="133"/>
      <c r="J182" s="134" t="s">
        <v>30</v>
      </c>
      <c r="K182" s="134"/>
      <c r="L182" s="134" t="s">
        <v>868</v>
      </c>
      <c r="M182" s="128" t="s">
        <v>335</v>
      </c>
      <c r="N182" s="26" t="s">
        <v>758</v>
      </c>
      <c r="O182" s="128"/>
      <c r="P182" s="27" t="s">
        <v>759</v>
      </c>
      <c r="Q182" s="27" t="s">
        <v>82</v>
      </c>
      <c r="R182" s="128">
        <v>68.2</v>
      </c>
      <c r="S182" s="0" t="s">
        <v>773</v>
      </c>
      <c r="T182" s="0" t="s">
        <v>726</v>
      </c>
    </row>
    <row r="183" spans="1:20" ht="45.75" customHeight="1" x14ac:dyDescent="0.25">
      <c r="A183" s="128" t="s">
        <v>776</v>
      </c>
      <c r="B183" s="128" t="s">
        <v>777</v>
      </c>
      <c r="C183" s="129">
        <f>HYPERLINK("http://atberg.aha.ru/dnv/npk2027-11-06.jpg")</f>
        <v/>
      </c>
      <c r="D183" s="130"/>
      <c r="E183" s="128" t="s">
        <v>778</v>
      </c>
      <c r="F183" s="131" t="s">
        <v>314</v>
      </c>
      <c r="G183" s="128" t="s">
        <v>66</v>
      </c>
      <c r="H183" s="132"/>
      <c r="I183" s="133"/>
      <c r="J183" s="134" t="s">
        <v>30</v>
      </c>
      <c r="K183" s="134"/>
      <c r="L183" s="134" t="s">
        <v>868</v>
      </c>
      <c r="M183" s="128" t="s">
        <v>335</v>
      </c>
      <c r="N183" s="26" t="s">
        <v>758</v>
      </c>
      <c r="O183" s="128"/>
      <c r="P183" s="27" t="s">
        <v>759</v>
      </c>
      <c r="Q183" s="27" t="s">
        <v>82</v>
      </c>
      <c r="R183" s="128">
        <v>68.2</v>
      </c>
      <c r="S183" s="0" t="s">
        <v>777</v>
      </c>
      <c r="T183" s="0" t="s">
        <v>726</v>
      </c>
    </row>
    <row r="184" spans="1:20" ht="22.5" customHeight="1" x14ac:dyDescent="0.2">
      <c r="A184" s="128" t="s">
        <v>779</v>
      </c>
      <c r="B184" s="128" t="s">
        <v>780</v>
      </c>
      <c r="C184" s="129">
        <f>HYPERLINK("http://atberg.aha.ru/dnv/npk2027-12-01.jpg")</f>
        <v/>
      </c>
      <c r="D184" s="130"/>
      <c r="E184" s="128" t="s">
        <v>781</v>
      </c>
      <c r="F184" s="131" t="s">
        <v>782</v>
      </c>
      <c r="G184" s="128" t="s">
        <v>66</v>
      </c>
      <c r="H184" s="132"/>
      <c r="I184" s="133"/>
      <c r="J184" s="134" t="s">
        <v>30</v>
      </c>
      <c r="K184" s="134"/>
      <c r="L184" s="134" t="s">
        <v>868</v>
      </c>
      <c r="M184" s="128" t="s">
        <v>335</v>
      </c>
      <c r="N184" s="26" t="s">
        <v>783</v>
      </c>
      <c r="O184" s="128"/>
      <c r="P184" s="27"/>
      <c r="Q184" s="27" t="s">
        <v>82</v>
      </c>
      <c r="R184" s="128">
        <v>55.72</v>
      </c>
      <c r="S184" s="0" t="s">
        <v>780</v>
      </c>
      <c r="T184" s="0" t="s">
        <v>760</v>
      </c>
    </row>
    <row r="185" spans="1:20" ht="22.5" customHeight="1" x14ac:dyDescent="0.2">
      <c r="A185" s="128" t="s">
        <v>786</v>
      </c>
      <c r="B185" s="128" t="s">
        <v>787</v>
      </c>
      <c r="C185" s="129">
        <f>HYPERLINK("http://atberg.aha.ru/dnv/npk2027-12-02.jpg")</f>
        <v/>
      </c>
      <c r="D185" s="130"/>
      <c r="E185" s="128" t="s">
        <v>788</v>
      </c>
      <c r="F185" s="131" t="s">
        <v>789</v>
      </c>
      <c r="G185" s="128" t="s">
        <v>66</v>
      </c>
      <c r="H185" s="132"/>
      <c r="I185" s="133"/>
      <c r="J185" s="134" t="s">
        <v>30</v>
      </c>
      <c r="K185" s="134"/>
      <c r="L185" s="134" t="s">
        <v>868</v>
      </c>
      <c r="M185" s="128" t="s">
        <v>335</v>
      </c>
      <c r="N185" s="26" t="s">
        <v>783</v>
      </c>
      <c r="O185" s="128"/>
      <c r="P185" s="27"/>
      <c r="Q185" s="27" t="s">
        <v>82</v>
      </c>
      <c r="R185" s="128">
        <v>55.72</v>
      </c>
      <c r="S185" s="0" t="s">
        <v>787</v>
      </c>
      <c r="T185" s="0" t="s">
        <v>760</v>
      </c>
    </row>
    <row r="186" spans="1:20" ht="22.5" customHeight="1" x14ac:dyDescent="0.2">
      <c r="A186" s="128" t="s">
        <v>790</v>
      </c>
      <c r="B186" s="128" t="s">
        <v>791</v>
      </c>
      <c r="C186" s="129">
        <f>HYPERLINK("http://atberg.aha.ru/dnv/npk2027-12-03.jpg")</f>
        <v/>
      </c>
      <c r="D186" s="130"/>
      <c r="E186" s="128" t="s">
        <v>792</v>
      </c>
      <c r="F186" s="131" t="s">
        <v>793</v>
      </c>
      <c r="G186" s="128" t="s">
        <v>66</v>
      </c>
      <c r="H186" s="132"/>
      <c r="I186" s="133"/>
      <c r="J186" s="134" t="s">
        <v>30</v>
      </c>
      <c r="K186" s="134"/>
      <c r="L186" s="134" t="s">
        <v>868</v>
      </c>
      <c r="M186" s="128" t="s">
        <v>335</v>
      </c>
      <c r="N186" s="26" t="s">
        <v>783</v>
      </c>
      <c r="O186" s="128"/>
      <c r="P186" s="27"/>
      <c r="Q186" s="27" t="s">
        <v>82</v>
      </c>
      <c r="R186" s="128">
        <v>55.72</v>
      </c>
      <c r="S186" s="0" t="s">
        <v>791</v>
      </c>
      <c r="T186" s="0" t="s">
        <v>760</v>
      </c>
    </row>
    <row r="187" spans="1:20" ht="23.25" customHeight="1" x14ac:dyDescent="0.25">
      <c r="A187" s="128" t="s">
        <v>794</v>
      </c>
      <c r="B187" s="128" t="s">
        <v>795</v>
      </c>
      <c r="C187" s="129">
        <f>HYPERLINK("http://atberg.aha.ru/dnv/npk2027-12-04.jpg")</f>
        <v/>
      </c>
      <c r="D187" s="130"/>
      <c r="E187" s="128" t="s">
        <v>796</v>
      </c>
      <c r="F187" s="131" t="s">
        <v>797</v>
      </c>
      <c r="G187" s="128" t="s">
        <v>66</v>
      </c>
      <c r="H187" s="132"/>
      <c r="I187" s="133"/>
      <c r="J187" s="134" t="s">
        <v>30</v>
      </c>
      <c r="K187" s="134"/>
      <c r="L187" s="134" t="s">
        <v>868</v>
      </c>
      <c r="M187" s="128" t="s">
        <v>335</v>
      </c>
      <c r="N187" s="26" t="s">
        <v>783</v>
      </c>
      <c r="O187" s="128"/>
      <c r="P187" s="27"/>
      <c r="Q187" s="27" t="s">
        <v>82</v>
      </c>
      <c r="R187" s="128">
        <v>55.72</v>
      </c>
      <c r="S187" s="0" t="s">
        <v>795</v>
      </c>
      <c r="T187" s="0" t="s">
        <v>760</v>
      </c>
    </row>
    <row r="188" spans="1:20" ht="45" customHeight="1" x14ac:dyDescent="0.2">
      <c r="A188" s="128" t="s">
        <v>798</v>
      </c>
      <c r="B188" s="128" t="s">
        <v>799</v>
      </c>
      <c r="C188" s="129">
        <f>HYPERLINK("http://atberg.aha.ru/dnv/npk2027-13-01.jpg")</f>
        <v/>
      </c>
      <c r="D188" s="130"/>
      <c r="E188" s="128" t="s">
        <v>800</v>
      </c>
      <c r="F188" s="131" t="s">
        <v>801</v>
      </c>
      <c r="G188" s="128" t="s">
        <v>66</v>
      </c>
      <c r="H188" s="132"/>
      <c r="I188" s="133"/>
      <c r="J188" s="134" t="s">
        <v>65</v>
      </c>
      <c r="K188" s="134"/>
      <c r="L188" s="134" t="s">
        <v>868</v>
      </c>
      <c r="M188" s="128" t="s">
        <v>335</v>
      </c>
      <c r="N188" s="26" t="s">
        <v>802</v>
      </c>
      <c r="O188" s="128"/>
      <c r="P188" s="27" t="s">
        <v>759</v>
      </c>
      <c r="Q188" s="27" t="s">
        <v>82</v>
      </c>
      <c r="R188" s="128">
        <v>70.13</v>
      </c>
      <c r="S188" s="0" t="s">
        <v>799</v>
      </c>
      <c r="T188" s="0" t="s">
        <v>784</v>
      </c>
    </row>
    <row r="189" spans="1:20" ht="45" customHeight="1" x14ac:dyDescent="0.2">
      <c r="A189" s="128" t="s">
        <v>805</v>
      </c>
      <c r="B189" s="128" t="s">
        <v>806</v>
      </c>
      <c r="C189" s="129">
        <f>HYPERLINK("http://atberg.aha.ru/dnv/npk2027-13-02.jpg")</f>
        <v/>
      </c>
      <c r="D189" s="130"/>
      <c r="E189" s="128" t="s">
        <v>807</v>
      </c>
      <c r="F189" s="131" t="s">
        <v>808</v>
      </c>
      <c r="G189" s="128" t="s">
        <v>66</v>
      </c>
      <c r="H189" s="132"/>
      <c r="I189" s="133"/>
      <c r="J189" s="134" t="s">
        <v>65</v>
      </c>
      <c r="K189" s="134"/>
      <c r="L189" s="134" t="s">
        <v>868</v>
      </c>
      <c r="M189" s="128" t="s">
        <v>335</v>
      </c>
      <c r="N189" s="26" t="s">
        <v>802</v>
      </c>
      <c r="O189" s="128"/>
      <c r="P189" s="27" t="s">
        <v>759</v>
      </c>
      <c r="Q189" s="27" t="s">
        <v>82</v>
      </c>
      <c r="R189" s="128">
        <v>70.13</v>
      </c>
      <c r="S189" s="0" t="s">
        <v>806</v>
      </c>
      <c r="T189" s="0" t="s">
        <v>784</v>
      </c>
    </row>
    <row r="190" spans="1:20" ht="45" customHeight="1" x14ac:dyDescent="0.2">
      <c r="A190" s="128" t="s">
        <v>809</v>
      </c>
      <c r="B190" s="128" t="s">
        <v>810</v>
      </c>
      <c r="C190" s="129">
        <f>HYPERLINK("http://atberg.aha.ru/dnv/npk2027-13-03.jpg")</f>
        <v/>
      </c>
      <c r="D190" s="130"/>
      <c r="E190" s="128" t="s">
        <v>811</v>
      </c>
      <c r="F190" s="131" t="s">
        <v>812</v>
      </c>
      <c r="G190" s="128" t="s">
        <v>66</v>
      </c>
      <c r="H190" s="132"/>
      <c r="I190" s="133"/>
      <c r="J190" s="134" t="s">
        <v>65</v>
      </c>
      <c r="K190" s="134"/>
      <c r="L190" s="134" t="s">
        <v>868</v>
      </c>
      <c r="M190" s="128" t="s">
        <v>335</v>
      </c>
      <c r="N190" s="26" t="s">
        <v>802</v>
      </c>
      <c r="O190" s="128"/>
      <c r="P190" s="27" t="s">
        <v>759</v>
      </c>
      <c r="Q190" s="27" t="s">
        <v>82</v>
      </c>
      <c r="R190" s="128">
        <v>70.13</v>
      </c>
      <c r="S190" s="0" t="s">
        <v>810</v>
      </c>
      <c r="T190" s="0" t="s">
        <v>784</v>
      </c>
    </row>
    <row r="191" spans="1:20" ht="45.75" customHeight="1" x14ac:dyDescent="0.25">
      <c r="A191" s="128" t="s">
        <v>813</v>
      </c>
      <c r="B191" s="128" t="s">
        <v>814</v>
      </c>
      <c r="C191" s="129">
        <f>HYPERLINK("http://atberg.aha.ru/dnv/npk2027-13-04.jpg")</f>
        <v/>
      </c>
      <c r="D191" s="130"/>
      <c r="E191" s="128" t="s">
        <v>815</v>
      </c>
      <c r="F191" s="131" t="s">
        <v>816</v>
      </c>
      <c r="G191" s="128" t="s">
        <v>66</v>
      </c>
      <c r="H191" s="132"/>
      <c r="I191" s="133"/>
      <c r="J191" s="134" t="s">
        <v>65</v>
      </c>
      <c r="K191" s="134"/>
      <c r="L191" s="134" t="s">
        <v>868</v>
      </c>
      <c r="M191" s="128" t="s">
        <v>335</v>
      </c>
      <c r="N191" s="26" t="s">
        <v>802</v>
      </c>
      <c r="O191" s="128"/>
      <c r="P191" s="27" t="s">
        <v>759</v>
      </c>
      <c r="Q191" s="27" t="s">
        <v>82</v>
      </c>
      <c r="R191" s="128">
        <v>70.13</v>
      </c>
      <c r="S191" s="0" t="s">
        <v>814</v>
      </c>
      <c r="T191" s="0" t="s">
        <v>784</v>
      </c>
    </row>
    <row r="192" spans="1:20" ht="22.5" customHeight="1" x14ac:dyDescent="0.2">
      <c r="A192" s="128" t="s">
        <v>817</v>
      </c>
      <c r="B192" s="128" t="s">
        <v>818</v>
      </c>
      <c r="C192" s="129">
        <f>HYPERLINK("http://atberg.aha.ru/dnv/npk2027-14-01.jpg")</f>
        <v/>
      </c>
      <c r="D192" s="130"/>
      <c r="E192" s="128" t="s">
        <v>819</v>
      </c>
      <c r="F192" s="131" t="s">
        <v>820</v>
      </c>
      <c r="G192" s="128" t="s">
        <v>66</v>
      </c>
      <c r="H192" s="132"/>
      <c r="I192" s="133"/>
      <c r="J192" s="134" t="s">
        <v>65</v>
      </c>
      <c r="K192" s="134"/>
      <c r="L192" s="134" t="s">
        <v>868</v>
      </c>
      <c r="M192" s="128" t="s">
        <v>335</v>
      </c>
      <c r="N192" s="26" t="s">
        <v>802</v>
      </c>
      <c r="O192" s="128"/>
      <c r="P192" s="27" t="s">
        <v>50</v>
      </c>
      <c r="Q192" s="27" t="s">
        <v>82</v>
      </c>
      <c r="R192" s="128">
        <v>61.48</v>
      </c>
      <c r="S192" s="0" t="s">
        <v>818</v>
      </c>
      <c r="T192" s="0" t="s">
        <v>803</v>
      </c>
    </row>
    <row r="193" spans="1:20" ht="22.5" customHeight="1" x14ac:dyDescent="0.2">
      <c r="A193" s="128" t="s">
        <v>823</v>
      </c>
      <c r="B193" s="128" t="s">
        <v>824</v>
      </c>
      <c r="C193" s="129">
        <f>HYPERLINK("http://atberg.aha.ru/dnv/npk2027-14-02.jpg")</f>
        <v/>
      </c>
      <c r="D193" s="130"/>
      <c r="E193" s="128" t="s">
        <v>825</v>
      </c>
      <c r="F193" s="131" t="s">
        <v>99</v>
      </c>
      <c r="G193" s="128" t="s">
        <v>66</v>
      </c>
      <c r="H193" s="132"/>
      <c r="I193" s="133"/>
      <c r="J193" s="134" t="s">
        <v>65</v>
      </c>
      <c r="K193" s="134"/>
      <c r="L193" s="134" t="s">
        <v>868</v>
      </c>
      <c r="M193" s="128" t="s">
        <v>335</v>
      </c>
      <c r="N193" s="26" t="s">
        <v>802</v>
      </c>
      <c r="O193" s="128"/>
      <c r="P193" s="27" t="s">
        <v>50</v>
      </c>
      <c r="Q193" s="27" t="s">
        <v>82</v>
      </c>
      <c r="R193" s="128">
        <v>61.48</v>
      </c>
      <c r="S193" s="0" t="s">
        <v>824</v>
      </c>
      <c r="T193" s="0" t="s">
        <v>803</v>
      </c>
    </row>
    <row r="194" spans="1:20" ht="22.5" customHeight="1" x14ac:dyDescent="0.2">
      <c r="A194" s="128" t="s">
        <v>826</v>
      </c>
      <c r="B194" s="128" t="s">
        <v>827</v>
      </c>
      <c r="C194" s="129">
        <f>HYPERLINK("http://atberg.aha.ru/dnv/npk2027-14-03.jpg")</f>
        <v/>
      </c>
      <c r="D194" s="130"/>
      <c r="E194" s="128" t="s">
        <v>828</v>
      </c>
      <c r="F194" s="131" t="s">
        <v>103</v>
      </c>
      <c r="G194" s="128" t="s">
        <v>66</v>
      </c>
      <c r="H194" s="132"/>
      <c r="I194" s="133"/>
      <c r="J194" s="134" t="s">
        <v>65</v>
      </c>
      <c r="K194" s="134"/>
      <c r="L194" s="134" t="s">
        <v>868</v>
      </c>
      <c r="M194" s="128" t="s">
        <v>335</v>
      </c>
      <c r="N194" s="26" t="s">
        <v>802</v>
      </c>
      <c r="O194" s="128"/>
      <c r="P194" s="27" t="s">
        <v>50</v>
      </c>
      <c r="Q194" s="27" t="s">
        <v>82</v>
      </c>
      <c r="R194" s="128">
        <v>61.48</v>
      </c>
      <c r="S194" s="0" t="s">
        <v>827</v>
      </c>
      <c r="T194" s="0" t="s">
        <v>803</v>
      </c>
    </row>
    <row r="195" spans="1:20" ht="40.5" customHeight="1" x14ac:dyDescent="0.2">
      <c r="A195" s="128" t="s">
        <v>829</v>
      </c>
      <c r="B195" s="128" t="s">
        <v>830</v>
      </c>
      <c r="C195" s="129">
        <f>HYPERLINK("http://atberg.aha.ru/dnv/npk2027-14-04.jpg")</f>
        <v/>
      </c>
      <c r="D195" s="130"/>
      <c r="E195" s="128" t="s">
        <v>831</v>
      </c>
      <c r="F195" s="131" t="s">
        <v>832</v>
      </c>
      <c r="G195" s="128" t="s">
        <v>66</v>
      </c>
      <c r="H195" s="132"/>
      <c r="I195" s="133"/>
      <c r="J195" s="134" t="s">
        <v>65</v>
      </c>
      <c r="K195" s="134"/>
      <c r="L195" s="134" t="s">
        <v>868</v>
      </c>
      <c r="M195" s="128" t="s">
        <v>335</v>
      </c>
      <c r="N195" s="26" t="s">
        <v>802</v>
      </c>
      <c r="O195" s="128"/>
      <c r="P195" s="27" t="s">
        <v>50</v>
      </c>
      <c r="Q195" s="27" t="s">
        <v>82</v>
      </c>
      <c r="R195" s="128">
        <v>61.48</v>
      </c>
      <c r="S195" s="0" t="s">
        <v>830</v>
      </c>
      <c r="T195" s="0" t="s">
        <v>803</v>
      </c>
    </row>
    <row r="196" spans="1:20" ht="22.5" customHeight="1" x14ac:dyDescent="0.2">
      <c r="A196" s="128" t="s">
        <v>833</v>
      </c>
      <c r="B196" s="128" t="s">
        <v>834</v>
      </c>
      <c r="C196" s="129">
        <f>HYPERLINK("http://atberg.aha.ru/dnv/npk2027-14-10.jpg")</f>
        <v/>
      </c>
      <c r="D196" s="130"/>
      <c r="E196" s="128" t="s">
        <v>835</v>
      </c>
      <c r="F196" s="131" t="s">
        <v>395</v>
      </c>
      <c r="G196" s="128" t="s">
        <v>66</v>
      </c>
      <c r="H196" s="132"/>
      <c r="I196" s="133"/>
      <c r="J196" s="134" t="s">
        <v>65</v>
      </c>
      <c r="K196" s="134"/>
      <c r="L196" s="134" t="s">
        <v>868</v>
      </c>
      <c r="M196" s="128" t="s">
        <v>335</v>
      </c>
      <c r="N196" s="26" t="s">
        <v>802</v>
      </c>
      <c r="O196" s="128"/>
      <c r="P196" s="27" t="s">
        <v>50</v>
      </c>
      <c r="Q196" s="27" t="s">
        <v>82</v>
      </c>
      <c r="R196" s="128">
        <v>61.48</v>
      </c>
      <c r="S196" s="0" t="s">
        <v>834</v>
      </c>
      <c r="T196" s="0" t="s">
        <v>803</v>
      </c>
    </row>
    <row r="197" spans="1:20" ht="22.5" customHeight="1" x14ac:dyDescent="0.2">
      <c r="A197" s="128" t="s">
        <v>836</v>
      </c>
      <c r="B197" s="128" t="s">
        <v>837</v>
      </c>
      <c r="C197" s="129">
        <f>HYPERLINK("http://atberg.aha.ru/dnv/npk2027-14-05.jpg")</f>
        <v/>
      </c>
      <c r="D197" s="130"/>
      <c r="E197" s="128" t="s">
        <v>838</v>
      </c>
      <c r="F197" s="131" t="s">
        <v>69</v>
      </c>
      <c r="G197" s="128" t="s">
        <v>66</v>
      </c>
      <c r="H197" s="132"/>
      <c r="I197" s="133"/>
      <c r="J197" s="134" t="s">
        <v>65</v>
      </c>
      <c r="K197" s="134"/>
      <c r="L197" s="134" t="s">
        <v>868</v>
      </c>
      <c r="M197" s="128" t="s">
        <v>335</v>
      </c>
      <c r="N197" s="26" t="s">
        <v>802</v>
      </c>
      <c r="O197" s="128"/>
      <c r="P197" s="27" t="s">
        <v>50</v>
      </c>
      <c r="Q197" s="27" t="s">
        <v>82</v>
      </c>
      <c r="R197" s="128">
        <v>61.48</v>
      </c>
      <c r="S197" s="0" t="s">
        <v>837</v>
      </c>
      <c r="T197" s="0" t="s">
        <v>803</v>
      </c>
    </row>
    <row r="198" spans="1:20" ht="22.5" customHeight="1" x14ac:dyDescent="0.2">
      <c r="A198" s="128" t="s">
        <v>839</v>
      </c>
      <c r="B198" s="128" t="s">
        <v>840</v>
      </c>
      <c r="C198" s="129">
        <f>HYPERLINK("http://atberg.aha.ru/dnv/npk2027-14-06.jpg")</f>
        <v/>
      </c>
      <c r="D198" s="130"/>
      <c r="E198" s="128" t="s">
        <v>841</v>
      </c>
      <c r="F198" s="131" t="s">
        <v>174</v>
      </c>
      <c r="G198" s="128" t="s">
        <v>66</v>
      </c>
      <c r="H198" s="132"/>
      <c r="I198" s="133"/>
      <c r="J198" s="134" t="s">
        <v>65</v>
      </c>
      <c r="K198" s="134"/>
      <c r="L198" s="134" t="s">
        <v>868</v>
      </c>
      <c r="M198" s="128" t="s">
        <v>335</v>
      </c>
      <c r="N198" s="26" t="s">
        <v>802</v>
      </c>
      <c r="O198" s="128"/>
      <c r="P198" s="27" t="s">
        <v>50</v>
      </c>
      <c r="Q198" s="27" t="s">
        <v>82</v>
      </c>
      <c r="R198" s="128">
        <v>61.48</v>
      </c>
      <c r="S198" s="0" t="s">
        <v>840</v>
      </c>
      <c r="T198" s="0" t="s">
        <v>803</v>
      </c>
    </row>
    <row r="199" spans="1:20" ht="22.5" customHeight="1" x14ac:dyDescent="0.2">
      <c r="A199" s="128" t="s">
        <v>842</v>
      </c>
      <c r="B199" s="128" t="s">
        <v>843</v>
      </c>
      <c r="C199" s="129">
        <f>HYPERLINK("http://atberg.aha.ru/dnv/npk2027-14-07.jpg")</f>
        <v/>
      </c>
      <c r="D199" s="130"/>
      <c r="E199" s="128" t="s">
        <v>844</v>
      </c>
      <c r="F199" s="131" t="s">
        <v>702</v>
      </c>
      <c r="G199" s="128" t="s">
        <v>66</v>
      </c>
      <c r="H199" s="132"/>
      <c r="I199" s="133"/>
      <c r="J199" s="134" t="s">
        <v>65</v>
      </c>
      <c r="K199" s="134"/>
      <c r="L199" s="134" t="s">
        <v>868</v>
      </c>
      <c r="M199" s="128" t="s">
        <v>335</v>
      </c>
      <c r="N199" s="26" t="s">
        <v>802</v>
      </c>
      <c r="O199" s="128"/>
      <c r="P199" s="27" t="s">
        <v>50</v>
      </c>
      <c r="Q199" s="27" t="s">
        <v>82</v>
      </c>
      <c r="R199" s="128">
        <v>61.48</v>
      </c>
      <c r="S199" s="0" t="s">
        <v>843</v>
      </c>
      <c r="T199" s="0" t="s">
        <v>803</v>
      </c>
    </row>
    <row r="200" spans="1:20" ht="22.5" customHeight="1" x14ac:dyDescent="0.2">
      <c r="A200" s="128" t="s">
        <v>845</v>
      </c>
      <c r="B200" s="128" t="s">
        <v>846</v>
      </c>
      <c r="C200" s="129">
        <f>HYPERLINK("http://atberg.aha.ru/dnv/npk2027-14-08.jpg")</f>
        <v/>
      </c>
      <c r="D200" s="130"/>
      <c r="E200" s="128" t="s">
        <v>847</v>
      </c>
      <c r="F200" s="131" t="s">
        <v>848</v>
      </c>
      <c r="G200" s="128" t="s">
        <v>66</v>
      </c>
      <c r="H200" s="132"/>
      <c r="I200" s="133"/>
      <c r="J200" s="134" t="s">
        <v>65</v>
      </c>
      <c r="K200" s="134"/>
      <c r="L200" s="134" t="s">
        <v>868</v>
      </c>
      <c r="M200" s="128" t="s">
        <v>335</v>
      </c>
      <c r="N200" s="26" t="s">
        <v>802</v>
      </c>
      <c r="O200" s="128"/>
      <c r="P200" s="27" t="s">
        <v>50</v>
      </c>
      <c r="Q200" s="27" t="s">
        <v>82</v>
      </c>
      <c r="R200" s="128">
        <v>61.48</v>
      </c>
      <c r="S200" s="0" t="s">
        <v>846</v>
      </c>
      <c r="T200" s="0" t="s">
        <v>803</v>
      </c>
    </row>
    <row r="201" spans="1:20" ht="27" customHeight="1" x14ac:dyDescent="0.2">
      <c r="A201" s="128" t="s">
        <v>849</v>
      </c>
      <c r="B201" s="128" t="s">
        <v>850</v>
      </c>
      <c r="C201" s="129">
        <f>HYPERLINK("http://atberg.aha.ru/dnv/npk2027-14-09.jpg")</f>
        <v/>
      </c>
      <c r="D201" s="130"/>
      <c r="E201" s="128" t="s">
        <v>851</v>
      </c>
      <c r="F201" s="131" t="s">
        <v>246</v>
      </c>
      <c r="G201" s="128" t="s">
        <v>66</v>
      </c>
      <c r="H201" s="132"/>
      <c r="I201" s="133"/>
      <c r="J201" s="134" t="s">
        <v>65</v>
      </c>
      <c r="K201" s="134"/>
      <c r="L201" s="134" t="s">
        <v>868</v>
      </c>
      <c r="M201" s="128" t="s">
        <v>335</v>
      </c>
      <c r="N201" s="26" t="s">
        <v>802</v>
      </c>
      <c r="O201" s="128"/>
      <c r="P201" s="27" t="s">
        <v>50</v>
      </c>
      <c r="Q201" s="27" t="s">
        <v>82</v>
      </c>
      <c r="R201" s="128">
        <v>61.48</v>
      </c>
      <c r="S201" s="0" t="s">
        <v>850</v>
      </c>
      <c r="T201" s="0" t="s">
        <v>803</v>
      </c>
    </row>
    <row r="202" spans="1:20" ht="22.5" customHeight="1" x14ac:dyDescent="0.2">
      <c r="A202" s="128" t="s">
        <v>852</v>
      </c>
      <c r="B202" s="128" t="s">
        <v>853</v>
      </c>
      <c r="C202" s="129">
        <f>HYPERLINK("http://atberg.aha.ru/dnv/npk2027-14-11.jpg")</f>
        <v/>
      </c>
      <c r="D202" s="130"/>
      <c r="E202" s="128" t="s">
        <v>854</v>
      </c>
      <c r="F202" s="131" t="s">
        <v>286</v>
      </c>
      <c r="G202" s="128" t="s">
        <v>66</v>
      </c>
      <c r="H202" s="132"/>
      <c r="I202" s="133"/>
      <c r="J202" s="134" t="s">
        <v>65</v>
      </c>
      <c r="K202" s="134"/>
      <c r="L202" s="134" t="s">
        <v>868</v>
      </c>
      <c r="M202" s="128" t="s">
        <v>335</v>
      </c>
      <c r="N202" s="26" t="s">
        <v>802</v>
      </c>
      <c r="O202" s="128"/>
      <c r="P202" s="27" t="s">
        <v>50</v>
      </c>
      <c r="Q202" s="27" t="s">
        <v>82</v>
      </c>
      <c r="R202" s="128">
        <v>61.48</v>
      </c>
      <c r="S202" s="0" t="s">
        <v>853</v>
      </c>
      <c r="T202" s="0" t="s">
        <v>803</v>
      </c>
    </row>
    <row r="203" spans="1:20" ht="22.5" customHeight="1" x14ac:dyDescent="0.2">
      <c r="A203" s="128" t="s">
        <v>855</v>
      </c>
      <c r="B203" s="128" t="s">
        <v>856</v>
      </c>
      <c r="C203" s="129">
        <f>HYPERLINK("http://atberg.aha.ru/dnv/npk2027-14-12.jpg")</f>
        <v/>
      </c>
      <c r="D203" s="130"/>
      <c r="E203" s="128" t="s">
        <v>857</v>
      </c>
      <c r="F203" s="131" t="s">
        <v>424</v>
      </c>
      <c r="G203" s="128" t="s">
        <v>66</v>
      </c>
      <c r="H203" s="132"/>
      <c r="I203" s="133"/>
      <c r="J203" s="134" t="s">
        <v>65</v>
      </c>
      <c r="K203" s="134"/>
      <c r="L203" s="134" t="s">
        <v>868</v>
      </c>
      <c r="M203" s="128" t="s">
        <v>335</v>
      </c>
      <c r="N203" s="26" t="s">
        <v>802</v>
      </c>
      <c r="O203" s="128"/>
      <c r="P203" s="27" t="s">
        <v>50</v>
      </c>
      <c r="Q203" s="27" t="s">
        <v>82</v>
      </c>
      <c r="R203" s="128">
        <v>61.48</v>
      </c>
      <c r="S203" s="0" t="s">
        <v>856</v>
      </c>
      <c r="T203" s="0" t="s">
        <v>803</v>
      </c>
    </row>
    <row r="204" spans="1:20" ht="23.25" customHeight="1" x14ac:dyDescent="0.25">
      <c r="A204" s="128" t="s">
        <v>858</v>
      </c>
      <c r="B204" s="128" t="s">
        <v>859</v>
      </c>
      <c r="C204" s="129">
        <f>HYPERLINK("http://atberg.aha.ru/dnv/npk2027-14-13.jpg")</f>
        <v/>
      </c>
      <c r="D204" s="130"/>
      <c r="E204" s="128" t="s">
        <v>860</v>
      </c>
      <c r="F204" s="131" t="s">
        <v>656</v>
      </c>
      <c r="G204" s="128" t="s">
        <v>66</v>
      </c>
      <c r="H204" s="132"/>
      <c r="I204" s="133"/>
      <c r="J204" s="134" t="s">
        <v>65</v>
      </c>
      <c r="K204" s="134"/>
      <c r="L204" s="134" t="s">
        <v>868</v>
      </c>
      <c r="M204" s="128" t="s">
        <v>335</v>
      </c>
      <c r="N204" s="26" t="s">
        <v>802</v>
      </c>
      <c r="O204" s="128"/>
      <c r="P204" s="27" t="s">
        <v>50</v>
      </c>
      <c r="Q204" s="27" t="s">
        <v>82</v>
      </c>
      <c r="R204" s="128">
        <v>61.48</v>
      </c>
      <c r="S204" s="0" t="s">
        <v>859</v>
      </c>
      <c r="T204" s="0" t="s">
        <v>803</v>
      </c>
    </row>
    <row r="205" spans="1:20" ht="22.5" customHeight="1" x14ac:dyDescent="0.2">
      <c r="A205" s="128" t="s">
        <v>861</v>
      </c>
      <c r="B205" s="128" t="s">
        <v>862</v>
      </c>
      <c r="C205" s="129">
        <f>HYPERLINK("http://atberg.aha.ru/dnv/npk2027-15-01.jpg")</f>
        <v/>
      </c>
      <c r="D205" s="130"/>
      <c r="E205" s="128" t="s">
        <v>863</v>
      </c>
      <c r="F205" s="131" t="s">
        <v>73</v>
      </c>
      <c r="G205" s="128" t="s">
        <v>66</v>
      </c>
      <c r="H205" s="132"/>
      <c r="I205" s="133"/>
      <c r="J205" s="134" t="s">
        <v>864</v>
      </c>
      <c r="K205" s="134"/>
      <c r="L205" s="134" t="s">
        <v>868</v>
      </c>
      <c r="M205" s="128" t="s">
        <v>335</v>
      </c>
      <c r="N205" s="26" t="s">
        <v>865</v>
      </c>
      <c r="O205" s="128"/>
      <c r="P205" s="27" t="s">
        <v>866</v>
      </c>
      <c r="Q205" s="27" t="s">
        <v>82</v>
      </c>
      <c r="R205" s="128">
        <v>42.27</v>
      </c>
      <c r="S205" s="0" t="s">
        <v>862</v>
      </c>
      <c r="T205" s="0" t="s">
        <v>821</v>
      </c>
    </row>
    <row r="206" spans="1:20" ht="22.5" customHeight="1" x14ac:dyDescent="0.2">
      <c r="A206" s="128" t="s">
        <v>869</v>
      </c>
      <c r="B206" s="128" t="s">
        <v>870</v>
      </c>
      <c r="C206" s="129">
        <f>HYPERLINK("http://atberg.aha.ru/dnv/npk2027-15-02.jpg")</f>
        <v/>
      </c>
      <c r="D206" s="130"/>
      <c r="E206" s="128" t="s">
        <v>871</v>
      </c>
      <c r="F206" s="131" t="s">
        <v>488</v>
      </c>
      <c r="G206" s="128" t="s">
        <v>66</v>
      </c>
      <c r="H206" s="132"/>
      <c r="I206" s="133"/>
      <c r="J206" s="134" t="s">
        <v>864</v>
      </c>
      <c r="K206" s="134"/>
      <c r="L206" s="134" t="s">
        <v>868</v>
      </c>
      <c r="M206" s="128" t="s">
        <v>335</v>
      </c>
      <c r="N206" s="26" t="s">
        <v>865</v>
      </c>
      <c r="O206" s="128"/>
      <c r="P206" s="27" t="s">
        <v>866</v>
      </c>
      <c r="Q206" s="27" t="s">
        <v>82</v>
      </c>
      <c r="R206" s="128">
        <v>42.27</v>
      </c>
      <c r="S206" s="0" t="s">
        <v>870</v>
      </c>
      <c r="T206" s="0" t="s">
        <v>821</v>
      </c>
    </row>
    <row r="207" spans="1:20" ht="22.5" customHeight="1" x14ac:dyDescent="0.2">
      <c r="A207" s="128" t="s">
        <v>872</v>
      </c>
      <c r="B207" s="128" t="s">
        <v>873</v>
      </c>
      <c r="C207" s="129">
        <f>HYPERLINK("http://atberg.aha.ru/dnv/npk2027-15-03.jpg")</f>
        <v/>
      </c>
      <c r="D207" s="130"/>
      <c r="E207" s="128" t="s">
        <v>874</v>
      </c>
      <c r="F207" s="131" t="s">
        <v>69</v>
      </c>
      <c r="G207" s="128" t="s">
        <v>66</v>
      </c>
      <c r="H207" s="132"/>
      <c r="I207" s="133"/>
      <c r="J207" s="134" t="s">
        <v>864</v>
      </c>
      <c r="K207" s="134"/>
      <c r="L207" s="134" t="s">
        <v>868</v>
      </c>
      <c r="M207" s="128" t="s">
        <v>335</v>
      </c>
      <c r="N207" s="26" t="s">
        <v>865</v>
      </c>
      <c r="O207" s="128"/>
      <c r="P207" s="27" t="s">
        <v>866</v>
      </c>
      <c r="Q207" s="27" t="s">
        <v>82</v>
      </c>
      <c r="R207" s="128">
        <v>42.27</v>
      </c>
      <c r="S207" s="0" t="s">
        <v>873</v>
      </c>
      <c r="T207" s="0" t="s">
        <v>821</v>
      </c>
    </row>
    <row r="208" spans="1:20" ht="27" customHeight="1" x14ac:dyDescent="0.2">
      <c r="A208" s="128" t="s">
        <v>875</v>
      </c>
      <c r="B208" s="128" t="s">
        <v>876</v>
      </c>
      <c r="C208" s="129">
        <f>HYPERLINK("http://atberg.aha.ru/dnv/npk2027-15-04.jpg")</f>
        <v/>
      </c>
      <c r="D208" s="130"/>
      <c r="E208" s="128" t="s">
        <v>877</v>
      </c>
      <c r="F208" s="131" t="s">
        <v>246</v>
      </c>
      <c r="G208" s="128" t="s">
        <v>66</v>
      </c>
      <c r="H208" s="132"/>
      <c r="I208" s="133"/>
      <c r="J208" s="134" t="s">
        <v>864</v>
      </c>
      <c r="K208" s="134"/>
      <c r="L208" s="134" t="s">
        <v>868</v>
      </c>
      <c r="M208" s="128" t="s">
        <v>335</v>
      </c>
      <c r="N208" s="26" t="s">
        <v>865</v>
      </c>
      <c r="O208" s="128"/>
      <c r="P208" s="27" t="s">
        <v>866</v>
      </c>
      <c r="Q208" s="27" t="s">
        <v>82</v>
      </c>
      <c r="R208" s="128">
        <v>42.27</v>
      </c>
      <c r="S208" s="0" t="s">
        <v>876</v>
      </c>
      <c r="T208" s="0" t="s">
        <v>821</v>
      </c>
    </row>
    <row r="209" spans="1:20" ht="22.5" customHeight="1" x14ac:dyDescent="0.2">
      <c r="A209" s="128" t="s">
        <v>878</v>
      </c>
      <c r="B209" s="128" t="s">
        <v>879</v>
      </c>
      <c r="C209" s="129">
        <f>HYPERLINK("http://atberg.aha.ru/dnv/npk2027-15-05.jpg")</f>
        <v/>
      </c>
      <c r="D209" s="130"/>
      <c r="E209" s="128" t="s">
        <v>880</v>
      </c>
      <c r="F209" s="131" t="s">
        <v>706</v>
      </c>
      <c r="G209" s="128" t="s">
        <v>66</v>
      </c>
      <c r="H209" s="132"/>
      <c r="I209" s="133"/>
      <c r="J209" s="134" t="s">
        <v>864</v>
      </c>
      <c r="K209" s="134"/>
      <c r="L209" s="134" t="s">
        <v>868</v>
      </c>
      <c r="M209" s="128" t="s">
        <v>335</v>
      </c>
      <c r="N209" s="26" t="s">
        <v>865</v>
      </c>
      <c r="O209" s="128"/>
      <c r="P209" s="27" t="s">
        <v>866</v>
      </c>
      <c r="Q209" s="27" t="s">
        <v>82</v>
      </c>
      <c r="R209" s="128">
        <v>42.27</v>
      </c>
      <c r="S209" s="0" t="s">
        <v>879</v>
      </c>
      <c r="T209" s="0" t="s">
        <v>821</v>
      </c>
    </row>
    <row r="210" spans="1:20" ht="22.5" customHeight="1" x14ac:dyDescent="0.2">
      <c r="A210" s="128" t="s">
        <v>881</v>
      </c>
      <c r="B210" s="128" t="s">
        <v>882</v>
      </c>
      <c r="C210" s="129">
        <f>HYPERLINK("http://atberg.aha.ru/dnv/npk2027-15-06.jpg")</f>
        <v/>
      </c>
      <c r="D210" s="130"/>
      <c r="E210" s="128" t="s">
        <v>883</v>
      </c>
      <c r="F210" s="131" t="s">
        <v>456</v>
      </c>
      <c r="G210" s="128" t="s">
        <v>66</v>
      </c>
      <c r="H210" s="132"/>
      <c r="I210" s="133"/>
      <c r="J210" s="134" t="s">
        <v>864</v>
      </c>
      <c r="K210" s="134"/>
      <c r="L210" s="134" t="s">
        <v>868</v>
      </c>
      <c r="M210" s="128" t="s">
        <v>335</v>
      </c>
      <c r="N210" s="26" t="s">
        <v>865</v>
      </c>
      <c r="O210" s="128"/>
      <c r="P210" s="27" t="s">
        <v>866</v>
      </c>
      <c r="Q210" s="27" t="s">
        <v>82</v>
      </c>
      <c r="R210" s="128">
        <v>42.27</v>
      </c>
      <c r="S210" s="0" t="s">
        <v>882</v>
      </c>
      <c r="T210" s="0" t="s">
        <v>821</v>
      </c>
    </row>
    <row r="211" spans="1:20" ht="22.5" customHeight="1" x14ac:dyDescent="0.2">
      <c r="A211" s="128" t="s">
        <v>884</v>
      </c>
      <c r="B211" s="128" t="s">
        <v>885</v>
      </c>
      <c r="C211" s="129">
        <f>HYPERLINK("http://atberg.aha.ru/dnv/npk2027-15-07.jpg")</f>
        <v/>
      </c>
      <c r="D211" s="130"/>
      <c r="E211" s="128" t="s">
        <v>886</v>
      </c>
      <c r="F211" s="131" t="s">
        <v>306</v>
      </c>
      <c r="G211" s="128" t="s">
        <v>66</v>
      </c>
      <c r="H211" s="132"/>
      <c r="I211" s="133"/>
      <c r="J211" s="134" t="s">
        <v>864</v>
      </c>
      <c r="K211" s="134"/>
      <c r="L211" s="134" t="s">
        <v>868</v>
      </c>
      <c r="M211" s="128" t="s">
        <v>335</v>
      </c>
      <c r="N211" s="26" t="s">
        <v>865</v>
      </c>
      <c r="O211" s="128"/>
      <c r="P211" s="27" t="s">
        <v>866</v>
      </c>
      <c r="Q211" s="27" t="s">
        <v>82</v>
      </c>
      <c r="R211" s="128">
        <v>42.27</v>
      </c>
      <c r="S211" s="0" t="s">
        <v>885</v>
      </c>
      <c r="T211" s="0" t="s">
        <v>821</v>
      </c>
    </row>
    <row r="212" spans="1:20" ht="22.5" customHeight="1" x14ac:dyDescent="0.2">
      <c r="A212" s="128" t="s">
        <v>887</v>
      </c>
      <c r="B212" s="128" t="s">
        <v>888</v>
      </c>
      <c r="C212" s="129">
        <f>HYPERLINK("http://atberg.aha.ru/dnv/npk2027-15-08.jpg")</f>
        <v/>
      </c>
      <c r="D212" s="130"/>
      <c r="E212" s="128" t="s">
        <v>889</v>
      </c>
      <c r="F212" s="131" t="s">
        <v>310</v>
      </c>
      <c r="G212" s="128" t="s">
        <v>66</v>
      </c>
      <c r="H212" s="132"/>
      <c r="I212" s="133"/>
      <c r="J212" s="134" t="s">
        <v>864</v>
      </c>
      <c r="K212" s="134"/>
      <c r="L212" s="134" t="s">
        <v>868</v>
      </c>
      <c r="M212" s="128" t="s">
        <v>335</v>
      </c>
      <c r="N212" s="26" t="s">
        <v>865</v>
      </c>
      <c r="O212" s="128"/>
      <c r="P212" s="27" t="s">
        <v>866</v>
      </c>
      <c r="Q212" s="27" t="s">
        <v>82</v>
      </c>
      <c r="R212" s="128">
        <v>42.27</v>
      </c>
      <c r="S212" s="0" t="s">
        <v>888</v>
      </c>
      <c r="T212" s="0" t="s">
        <v>821</v>
      </c>
    </row>
    <row r="213" spans="1:20" ht="22.5" customHeight="1" x14ac:dyDescent="0.2">
      <c r="A213" s="128" t="s">
        <v>890</v>
      </c>
      <c r="B213" s="128" t="s">
        <v>891</v>
      </c>
      <c r="C213" s="129">
        <f>HYPERLINK("http://atberg.aha.ru/dnv/npk2027-15-09.jpg")</f>
        <v/>
      </c>
      <c r="D213" s="130"/>
      <c r="E213" s="128" t="s">
        <v>892</v>
      </c>
      <c r="F213" s="131" t="s">
        <v>314</v>
      </c>
      <c r="G213" s="128" t="s">
        <v>66</v>
      </c>
      <c r="H213" s="132"/>
      <c r="I213" s="133"/>
      <c r="J213" s="134" t="s">
        <v>864</v>
      </c>
      <c r="K213" s="134"/>
      <c r="L213" s="134" t="s">
        <v>868</v>
      </c>
      <c r="M213" s="128" t="s">
        <v>335</v>
      </c>
      <c r="N213" s="26" t="s">
        <v>865</v>
      </c>
      <c r="O213" s="128"/>
      <c r="P213" s="27" t="s">
        <v>866</v>
      </c>
      <c r="Q213" s="27" t="s">
        <v>82</v>
      </c>
      <c r="R213" s="128">
        <v>42.27</v>
      </c>
      <c r="S213" s="0" t="s">
        <v>891</v>
      </c>
      <c r="T213" s="0" t="s">
        <v>821</v>
      </c>
    </row>
    <row r="214" spans="1:20" ht="23.25" customHeight="1" x14ac:dyDescent="0.25">
      <c r="A214" s="128" t="s">
        <v>893</v>
      </c>
      <c r="B214" s="128" t="s">
        <v>894</v>
      </c>
      <c r="C214" s="129">
        <f>HYPERLINK("http://atberg.aha.ru/dnv/npk2027-15-10.jpg")</f>
        <v/>
      </c>
      <c r="D214" s="130"/>
      <c r="E214" s="128" t="s">
        <v>895</v>
      </c>
      <c r="F214" s="131" t="s">
        <v>896</v>
      </c>
      <c r="G214" s="128" t="s">
        <v>66</v>
      </c>
      <c r="H214" s="132"/>
      <c r="I214" s="133"/>
      <c r="J214" s="134" t="s">
        <v>864</v>
      </c>
      <c r="K214" s="134"/>
      <c r="L214" s="134" t="s">
        <v>868</v>
      </c>
      <c r="M214" s="128" t="s">
        <v>335</v>
      </c>
      <c r="N214" s="26" t="s">
        <v>865</v>
      </c>
      <c r="O214" s="128"/>
      <c r="P214" s="27" t="s">
        <v>866</v>
      </c>
      <c r="Q214" s="27" t="s">
        <v>82</v>
      </c>
      <c r="R214" s="128">
        <v>42.27</v>
      </c>
      <c r="S214" s="0" t="s">
        <v>894</v>
      </c>
      <c r="T214" s="0" t="s">
        <v>821</v>
      </c>
    </row>
    <row r="215" spans="1:20" ht="33.75" customHeight="1" x14ac:dyDescent="0.2">
      <c r="A215" s="128" t="s">
        <v>897</v>
      </c>
      <c r="B215" s="128" t="s">
        <v>898</v>
      </c>
      <c r="C215" s="129">
        <f>HYPERLINK("http://atberg.aha.ru/dnv/npk2027-16-01.jpg")</f>
        <v/>
      </c>
      <c r="D215" s="130"/>
      <c r="E215" s="128" t="s">
        <v>899</v>
      </c>
      <c r="F215" s="131" t="s">
        <v>488</v>
      </c>
      <c r="G215" s="128" t="s">
        <v>66</v>
      </c>
      <c r="H215" s="132"/>
      <c r="I215" s="133"/>
      <c r="J215" s="134" t="s">
        <v>64</v>
      </c>
      <c r="K215" s="134" t="s">
        <v>900</v>
      </c>
      <c r="L215" s="134" t="s">
        <v>867</v>
      </c>
      <c r="M215" s="128" t="s">
        <v>32</v>
      </c>
      <c r="N215" s="26" t="s">
        <v>865</v>
      </c>
      <c r="O215" s="128"/>
      <c r="P215" s="27" t="s">
        <v>337</v>
      </c>
      <c r="Q215" s="27"/>
      <c r="R215" s="128">
        <v>39.39</v>
      </c>
      <c r="S215" s="0" t="s">
        <v>544</v>
      </c>
      <c r="T215" s="0" t="s">
        <v>524</v>
      </c>
    </row>
    <row r="216" spans="1:20" ht="33.75" customHeight="1" x14ac:dyDescent="0.2">
      <c r="A216" s="128" t="s">
        <v>903</v>
      </c>
      <c r="B216" s="128" t="s">
        <v>904</v>
      </c>
      <c r="C216" s="129">
        <f>HYPERLINK("http://atberg.aha.ru/dnv/npk2027-16-02.jpg")</f>
        <v/>
      </c>
      <c r="D216" s="130"/>
      <c r="E216" s="128" t="s">
        <v>905</v>
      </c>
      <c r="F216" s="131" t="s">
        <v>417</v>
      </c>
      <c r="G216" s="128" t="s">
        <v>66</v>
      </c>
      <c r="H216" s="132"/>
      <c r="I216" s="133"/>
      <c r="J216" s="134" t="s">
        <v>64</v>
      </c>
      <c r="K216" s="134" t="s">
        <v>900</v>
      </c>
      <c r="L216" s="134" t="s">
        <v>867</v>
      </c>
      <c r="M216" s="128" t="s">
        <v>32</v>
      </c>
      <c r="N216" s="26" t="s">
        <v>865</v>
      </c>
      <c r="O216" s="128"/>
      <c r="P216" s="27" t="s">
        <v>337</v>
      </c>
      <c r="Q216" s="27"/>
      <c r="R216" s="128">
        <v>39.39</v>
      </c>
      <c r="S216" s="0" t="s">
        <v>901</v>
      </c>
      <c r="T216" s="0" t="s">
        <v>524</v>
      </c>
    </row>
    <row r="217" spans="1:20" ht="33.75" customHeight="1" x14ac:dyDescent="0.2">
      <c r="A217" s="128" t="s">
        <v>906</v>
      </c>
      <c r="B217" s="128" t="s">
        <v>907</v>
      </c>
      <c r="C217" s="129">
        <f>HYPERLINK("http://atberg.aha.ru/dnv/npk2027-16-03.jpg")</f>
        <v/>
      </c>
      <c r="D217" s="130"/>
      <c r="E217" s="128" t="s">
        <v>908</v>
      </c>
      <c r="F217" s="131" t="s">
        <v>103</v>
      </c>
      <c r="G217" s="128" t="s">
        <v>66</v>
      </c>
      <c r="H217" s="132"/>
      <c r="I217" s="133"/>
      <c r="J217" s="134" t="s">
        <v>64</v>
      </c>
      <c r="K217" s="134" t="s">
        <v>900</v>
      </c>
      <c r="L217" s="134" t="s">
        <v>867</v>
      </c>
      <c r="M217" s="128" t="s">
        <v>32</v>
      </c>
      <c r="N217" s="26" t="s">
        <v>865</v>
      </c>
      <c r="O217" s="128"/>
      <c r="P217" s="27" t="s">
        <v>71</v>
      </c>
      <c r="Q217" s="27"/>
      <c r="R217" s="128">
        <v>41.31</v>
      </c>
      <c r="S217" s="0" t="s">
        <v>907</v>
      </c>
      <c r="T217" s="0" t="s">
        <v>494</v>
      </c>
    </row>
    <row r="218" spans="1:20" ht="33.75" customHeight="1" x14ac:dyDescent="0.2">
      <c r="A218" s="128" t="s">
        <v>911</v>
      </c>
      <c r="B218" s="128" t="s">
        <v>912</v>
      </c>
      <c r="C218" s="129">
        <f>HYPERLINK("http://atberg.aha.ru/dnv/npk2027-16-04.jpg")</f>
        <v/>
      </c>
      <c r="D218" s="130"/>
      <c r="E218" s="128" t="s">
        <v>913</v>
      </c>
      <c r="F218" s="131" t="s">
        <v>575</v>
      </c>
      <c r="G218" s="128" t="s">
        <v>66</v>
      </c>
      <c r="H218" s="132"/>
      <c r="I218" s="133"/>
      <c r="J218" s="134" t="s">
        <v>64</v>
      </c>
      <c r="K218" s="134" t="s">
        <v>900</v>
      </c>
      <c r="L218" s="134" t="s">
        <v>867</v>
      </c>
      <c r="M218" s="128" t="s">
        <v>32</v>
      </c>
      <c r="N218" s="26" t="s">
        <v>865</v>
      </c>
      <c r="O218" s="128"/>
      <c r="P218" s="27" t="s">
        <v>71</v>
      </c>
      <c r="Q218" s="27"/>
      <c r="R218" s="128">
        <v>41.31</v>
      </c>
      <c r="S218" s="0" t="s">
        <v>468</v>
      </c>
      <c r="T218" s="0" t="s">
        <v>494</v>
      </c>
    </row>
    <row r="219" spans="1:20" ht="33.75" customHeight="1" x14ac:dyDescent="0.2">
      <c r="A219" s="128" t="s">
        <v>914</v>
      </c>
      <c r="B219" s="128" t="s">
        <v>915</v>
      </c>
      <c r="C219" s="129">
        <f>HYPERLINK("http://atberg.aha.ru/dnv/npk2027-16-05.jpg")</f>
        <v/>
      </c>
      <c r="D219" s="130"/>
      <c r="E219" s="128" t="s">
        <v>916</v>
      </c>
      <c r="F219" s="131" t="s">
        <v>917</v>
      </c>
      <c r="G219" s="128" t="s">
        <v>66</v>
      </c>
      <c r="H219" s="132"/>
      <c r="I219" s="133"/>
      <c r="J219" s="134" t="s">
        <v>64</v>
      </c>
      <c r="K219" s="134" t="s">
        <v>918</v>
      </c>
      <c r="L219" s="134" t="s">
        <v>431</v>
      </c>
      <c r="M219" s="128" t="s">
        <v>32</v>
      </c>
      <c r="N219" s="26" t="s">
        <v>865</v>
      </c>
      <c r="O219" s="128"/>
      <c r="P219" s="27" t="s">
        <v>71</v>
      </c>
      <c r="Q219" s="27"/>
      <c r="R219" s="128">
        <v>41.31</v>
      </c>
      <c r="S219" s="0" t="s">
        <v>909</v>
      </c>
      <c r="T219" s="0" t="s">
        <v>494</v>
      </c>
    </row>
    <row r="220" spans="1:20" ht="33.75" customHeight="1" x14ac:dyDescent="0.2">
      <c r="A220" s="128" t="s">
        <v>919</v>
      </c>
      <c r="B220" s="128" t="s">
        <v>920</v>
      </c>
      <c r="C220" s="129">
        <f>HYPERLINK("http://atberg.aha.ru/dnv/npk2027-16-06.jpg")</f>
        <v/>
      </c>
      <c r="D220" s="130"/>
      <c r="E220" s="128" t="s">
        <v>921</v>
      </c>
      <c r="F220" s="131" t="s">
        <v>922</v>
      </c>
      <c r="G220" s="128" t="s">
        <v>66</v>
      </c>
      <c r="H220" s="132"/>
      <c r="I220" s="133"/>
      <c r="J220" s="134" t="s">
        <v>64</v>
      </c>
      <c r="K220" s="134"/>
      <c r="L220" s="134" t="s">
        <v>868</v>
      </c>
      <c r="M220" s="128" t="s">
        <v>32</v>
      </c>
      <c r="N220" s="26" t="s">
        <v>865</v>
      </c>
      <c r="O220" s="128"/>
      <c r="P220" s="27" t="s">
        <v>337</v>
      </c>
      <c r="Q220" s="27"/>
      <c r="R220" s="128">
        <v>73.97</v>
      </c>
      <c r="S220" s="0" t="s">
        <v>920</v>
      </c>
      <c r="T220" s="0" t="s">
        <v>339</v>
      </c>
    </row>
    <row r="221" spans="1:20" ht="33.75" customHeight="1" x14ac:dyDescent="0.2">
      <c r="A221" s="128" t="s">
        <v>925</v>
      </c>
      <c r="B221" s="128" t="s">
        <v>926</v>
      </c>
      <c r="C221" s="129">
        <f>HYPERLINK("http://atberg.aha.ru/dnv/npk2027-16-07.jpg")</f>
        <v/>
      </c>
      <c r="D221" s="130"/>
      <c r="E221" s="128" t="s">
        <v>927</v>
      </c>
      <c r="F221" s="131" t="s">
        <v>928</v>
      </c>
      <c r="G221" s="128" t="s">
        <v>66</v>
      </c>
      <c r="H221" s="132"/>
      <c r="I221" s="133"/>
      <c r="J221" s="134" t="s">
        <v>64</v>
      </c>
      <c r="K221" s="134"/>
      <c r="L221" s="134" t="s">
        <v>868</v>
      </c>
      <c r="M221" s="128" t="s">
        <v>32</v>
      </c>
      <c r="N221" s="26" t="s">
        <v>865</v>
      </c>
      <c r="O221" s="128"/>
      <c r="P221" s="27" t="s">
        <v>337</v>
      </c>
      <c r="Q221" s="27"/>
      <c r="R221" s="128">
        <v>73.97</v>
      </c>
      <c r="S221" s="0" t="s">
        <v>926</v>
      </c>
      <c r="T221" s="0" t="s">
        <v>339</v>
      </c>
    </row>
    <row r="222" spans="1:20" ht="33.75" customHeight="1" x14ac:dyDescent="0.2">
      <c r="A222" s="128" t="s">
        <v>929</v>
      </c>
      <c r="B222" s="128" t="s">
        <v>930</v>
      </c>
      <c r="C222" s="129">
        <f>HYPERLINK("http://atberg.aha.ru/dnv/npk2027-16-08.jpg")</f>
        <v/>
      </c>
      <c r="D222" s="130"/>
      <c r="E222" s="128" t="s">
        <v>931</v>
      </c>
      <c r="F222" s="131" t="s">
        <v>932</v>
      </c>
      <c r="G222" s="128" t="s">
        <v>66</v>
      </c>
      <c r="H222" s="132"/>
      <c r="I222" s="133"/>
      <c r="J222" s="134" t="s">
        <v>64</v>
      </c>
      <c r="K222" s="134"/>
      <c r="L222" s="134" t="s">
        <v>868</v>
      </c>
      <c r="M222" s="128" t="s">
        <v>32</v>
      </c>
      <c r="N222" s="26" t="s">
        <v>865</v>
      </c>
      <c r="O222" s="128"/>
      <c r="P222" s="27" t="s">
        <v>337</v>
      </c>
      <c r="Q222" s="27"/>
      <c r="R222" s="128">
        <v>73.97</v>
      </c>
      <c r="S222" s="0" t="s">
        <v>930</v>
      </c>
      <c r="T222" s="0" t="s">
        <v>339</v>
      </c>
    </row>
    <row r="223" spans="1:20" ht="33.75" customHeight="1" x14ac:dyDescent="0.2">
      <c r="A223" s="128" t="s">
        <v>933</v>
      </c>
      <c r="B223" s="128" t="s">
        <v>934</v>
      </c>
      <c r="C223" s="129">
        <f>HYPERLINK("http://atberg.aha.ru/dnv/npk2027-16-09.jpg")</f>
        <v/>
      </c>
      <c r="D223" s="130"/>
      <c r="E223" s="128" t="s">
        <v>935</v>
      </c>
      <c r="F223" s="131" t="s">
        <v>424</v>
      </c>
      <c r="G223" s="128" t="s">
        <v>66</v>
      </c>
      <c r="H223" s="132"/>
      <c r="I223" s="133"/>
      <c r="J223" s="134" t="s">
        <v>64</v>
      </c>
      <c r="K223" s="134"/>
      <c r="L223" s="134" t="s">
        <v>868</v>
      </c>
      <c r="M223" s="128" t="s">
        <v>32</v>
      </c>
      <c r="N223" s="26" t="s">
        <v>865</v>
      </c>
      <c r="O223" s="128"/>
      <c r="P223" s="27" t="s">
        <v>337</v>
      </c>
      <c r="Q223" s="27"/>
      <c r="R223" s="128">
        <v>73.97</v>
      </c>
      <c r="S223" s="0" t="s">
        <v>934</v>
      </c>
      <c r="T223" s="0" t="s">
        <v>339</v>
      </c>
    </row>
    <row r="224" spans="1:20" ht="67.5" customHeight="1" x14ac:dyDescent="0.2">
      <c r="A224" s="128" t="s">
        <v>936</v>
      </c>
      <c r="B224" s="128" t="s">
        <v>937</v>
      </c>
      <c r="C224" s="129">
        <f>HYPERLINK("http://atberg.aha.ru/dnv/npk2027-16-10.jpg")</f>
        <v/>
      </c>
      <c r="D224" s="130"/>
      <c r="E224" s="128" t="s">
        <v>938</v>
      </c>
      <c r="F224" s="131" t="s">
        <v>939</v>
      </c>
      <c r="G224" s="128" t="s">
        <v>66</v>
      </c>
      <c r="H224" s="132"/>
      <c r="I224" s="133"/>
      <c r="J224" s="134" t="s">
        <v>64</v>
      </c>
      <c r="K224" s="134"/>
      <c r="L224" s="134" t="s">
        <v>868</v>
      </c>
      <c r="M224" s="128" t="s">
        <v>32</v>
      </c>
      <c r="N224" s="26" t="s">
        <v>865</v>
      </c>
      <c r="O224" s="128"/>
      <c r="P224" s="27" t="s">
        <v>940</v>
      </c>
      <c r="Q224" s="27"/>
      <c r="R224" s="128">
        <v>84.54</v>
      </c>
      <c r="S224" s="0" t="s">
        <v>937</v>
      </c>
      <c r="T224" s="0" t="s">
        <v>923</v>
      </c>
    </row>
    <row r="225" spans="1:20" ht="68.25" customHeight="1" x14ac:dyDescent="0.25">
      <c r="A225" s="128" t="s">
        <v>942</v>
      </c>
      <c r="B225" s="128" t="s">
        <v>943</v>
      </c>
      <c r="C225" s="129">
        <f>HYPERLINK("http://atberg.aha.ru/dnv/npk2027-16-11.jpg")</f>
        <v/>
      </c>
      <c r="D225" s="130"/>
      <c r="E225" s="128" t="s">
        <v>944</v>
      </c>
      <c r="F225" s="131" t="s">
        <v>945</v>
      </c>
      <c r="G225" s="128" t="s">
        <v>66</v>
      </c>
      <c r="H225" s="132"/>
      <c r="I225" s="133"/>
      <c r="J225" s="134" t="s">
        <v>64</v>
      </c>
      <c r="K225" s="134"/>
      <c r="L225" s="134" t="s">
        <v>868</v>
      </c>
      <c r="M225" s="128" t="s">
        <v>32</v>
      </c>
      <c r="N225" s="26" t="s">
        <v>865</v>
      </c>
      <c r="O225" s="128"/>
      <c r="P225" s="27" t="s">
        <v>940</v>
      </c>
      <c r="Q225" s="27"/>
      <c r="R225" s="128">
        <v>84.54</v>
      </c>
      <c r="S225" s="0" t="s">
        <v>943</v>
      </c>
      <c r="T225" s="0" t="s">
        <v>923</v>
      </c>
    </row>
    <row r="226" spans="1:20" ht="33.75" customHeight="1" x14ac:dyDescent="0.2">
      <c r="A226" s="128" t="s">
        <v>946</v>
      </c>
      <c r="B226" s="128" t="s">
        <v>947</v>
      </c>
      <c r="C226" s="129">
        <f>HYPERLINK("http://atberg.aha.ru/dnv/npk2027-17-01.jpg")</f>
        <v/>
      </c>
      <c r="D226" s="130"/>
      <c r="E226" s="128" t="s">
        <v>948</v>
      </c>
      <c r="F226" s="131" t="s">
        <v>949</v>
      </c>
      <c r="G226" s="128" t="s">
        <v>66</v>
      </c>
      <c r="H226" s="132"/>
      <c r="I226" s="133"/>
      <c r="J226" s="134" t="s">
        <v>64</v>
      </c>
      <c r="K226" s="134" t="s">
        <v>950</v>
      </c>
      <c r="L226" s="134" t="s">
        <v>376</v>
      </c>
      <c r="M226" s="128" t="s">
        <v>32</v>
      </c>
      <c r="N226" s="26" t="s">
        <v>951</v>
      </c>
      <c r="O226" s="128"/>
      <c r="P226" s="27" t="s">
        <v>71</v>
      </c>
      <c r="Q226" s="27" t="s">
        <v>952</v>
      </c>
      <c r="R226" s="128">
        <v>86.61</v>
      </c>
      <c r="S226" s="0" t="s">
        <v>84</v>
      </c>
      <c r="T226" s="0" t="s">
        <v>21</v>
      </c>
    </row>
    <row r="227" spans="1:20" ht="33.75" customHeight="1" x14ac:dyDescent="0.2">
      <c r="A227" s="128" t="s">
        <v>955</v>
      </c>
      <c r="B227" s="128" t="s">
        <v>956</v>
      </c>
      <c r="C227" s="129">
        <f>HYPERLINK("http://atberg.aha.ru/dnv/npk2027-17-02.jpg")</f>
        <v/>
      </c>
      <c r="D227" s="130"/>
      <c r="E227" s="128" t="s">
        <v>957</v>
      </c>
      <c r="F227" s="131" t="s">
        <v>958</v>
      </c>
      <c r="G227" s="128" t="s">
        <v>66</v>
      </c>
      <c r="H227" s="132"/>
      <c r="I227" s="133"/>
      <c r="J227" s="134" t="s">
        <v>64</v>
      </c>
      <c r="K227" s="134" t="s">
        <v>950</v>
      </c>
      <c r="L227" s="134" t="s">
        <v>376</v>
      </c>
      <c r="M227" s="128" t="s">
        <v>72</v>
      </c>
      <c r="N227" s="26" t="s">
        <v>959</v>
      </c>
      <c r="O227" s="128"/>
      <c r="P227" s="27" t="s">
        <v>960</v>
      </c>
      <c r="Q227" s="27" t="s">
        <v>952</v>
      </c>
      <c r="R227" s="128">
        <v>86.61</v>
      </c>
      <c r="S227" s="0" t="s">
        <v>20</v>
      </c>
      <c r="T227" s="0" t="s">
        <v>21</v>
      </c>
    </row>
    <row r="228" spans="1:20" ht="33.75" customHeight="1" x14ac:dyDescent="0.2">
      <c r="A228" s="128" t="s">
        <v>961</v>
      </c>
      <c r="B228" s="128" t="s">
        <v>962</v>
      </c>
      <c r="C228" s="129">
        <f>HYPERLINK("http://atberg.aha.ru/dnv/npk2027-17-03.jpg")</f>
        <v/>
      </c>
      <c r="D228" s="130"/>
      <c r="E228" s="128" t="s">
        <v>963</v>
      </c>
      <c r="F228" s="131" t="s">
        <v>964</v>
      </c>
      <c r="G228" s="128" t="s">
        <v>66</v>
      </c>
      <c r="H228" s="132"/>
      <c r="I228" s="133"/>
      <c r="J228" s="134" t="s">
        <v>64</v>
      </c>
      <c r="K228" s="134" t="s">
        <v>950</v>
      </c>
      <c r="L228" s="134" t="s">
        <v>376</v>
      </c>
      <c r="M228" s="128" t="s">
        <v>32</v>
      </c>
      <c r="N228" s="26" t="s">
        <v>951</v>
      </c>
      <c r="O228" s="128"/>
      <c r="P228" s="27" t="s">
        <v>71</v>
      </c>
      <c r="Q228" s="27" t="s">
        <v>952</v>
      </c>
      <c r="R228" s="128">
        <v>86.61</v>
      </c>
      <c r="S228" s="0" t="s">
        <v>23</v>
      </c>
      <c r="T228" s="0" t="s">
        <v>21</v>
      </c>
    </row>
    <row r="229" spans="1:20" ht="33.75" customHeight="1" x14ac:dyDescent="0.2">
      <c r="A229" s="128" t="s">
        <v>965</v>
      </c>
      <c r="B229" s="128" t="s">
        <v>966</v>
      </c>
      <c r="C229" s="129">
        <f>HYPERLINK("http://atberg.aha.ru/dnv/npk2027-17-04.jpg")</f>
        <v/>
      </c>
      <c r="D229" s="130"/>
      <c r="E229" s="128" t="s">
        <v>967</v>
      </c>
      <c r="F229" s="131" t="s">
        <v>968</v>
      </c>
      <c r="G229" s="128" t="s">
        <v>66</v>
      </c>
      <c r="H229" s="132"/>
      <c r="I229" s="133"/>
      <c r="J229" s="134" t="s">
        <v>64</v>
      </c>
      <c r="K229" s="134" t="s">
        <v>950</v>
      </c>
      <c r="L229" s="134" t="s">
        <v>376</v>
      </c>
      <c r="M229" s="128" t="s">
        <v>32</v>
      </c>
      <c r="N229" s="26" t="s">
        <v>951</v>
      </c>
      <c r="O229" s="128"/>
      <c r="P229" s="27" t="s">
        <v>71</v>
      </c>
      <c r="Q229" s="27" t="s">
        <v>952</v>
      </c>
      <c r="R229" s="128">
        <v>86.61</v>
      </c>
      <c r="S229" s="0" t="s">
        <v>38</v>
      </c>
      <c r="T229" s="0" t="s">
        <v>21</v>
      </c>
    </row>
    <row r="230" spans="1:20" ht="33.75" customHeight="1" x14ac:dyDescent="0.2">
      <c r="A230" s="128" t="s">
        <v>969</v>
      </c>
      <c r="B230" s="128" t="s">
        <v>970</v>
      </c>
      <c r="C230" s="129">
        <f>HYPERLINK("http://atberg.aha.ru/dnv/npk2027-17-05.jpg")</f>
        <v/>
      </c>
      <c r="D230" s="130"/>
      <c r="E230" s="128" t="s">
        <v>971</v>
      </c>
      <c r="F230" s="131" t="s">
        <v>972</v>
      </c>
      <c r="G230" s="128" t="s">
        <v>66</v>
      </c>
      <c r="H230" s="132"/>
      <c r="I230" s="133"/>
      <c r="J230" s="134" t="s">
        <v>64</v>
      </c>
      <c r="K230" s="134" t="s">
        <v>950</v>
      </c>
      <c r="L230" s="134" t="s">
        <v>376</v>
      </c>
      <c r="M230" s="128" t="s">
        <v>72</v>
      </c>
      <c r="N230" s="26" t="s">
        <v>959</v>
      </c>
      <c r="O230" s="128"/>
      <c r="P230" s="27" t="s">
        <v>960</v>
      </c>
      <c r="Q230" s="27" t="s">
        <v>952</v>
      </c>
      <c r="R230" s="128">
        <v>86.61</v>
      </c>
      <c r="S230" s="0" t="s">
        <v>37</v>
      </c>
      <c r="T230" s="0" t="s">
        <v>21</v>
      </c>
    </row>
    <row r="231" spans="1:20" ht="33.75" customHeight="1" x14ac:dyDescent="0.2">
      <c r="A231" s="128" t="s">
        <v>973</v>
      </c>
      <c r="B231" s="128" t="s">
        <v>974</v>
      </c>
      <c r="C231" s="129">
        <f>HYPERLINK("http://atberg.aha.ru/dnv/npk2027-17-06.jpg")</f>
        <v/>
      </c>
      <c r="D231" s="130"/>
      <c r="E231" s="128" t="s">
        <v>975</v>
      </c>
      <c r="F231" s="131" t="s">
        <v>976</v>
      </c>
      <c r="G231" s="128" t="s">
        <v>66</v>
      </c>
      <c r="H231" s="132"/>
      <c r="I231" s="133"/>
      <c r="J231" s="134" t="s">
        <v>64</v>
      </c>
      <c r="K231" s="134" t="s">
        <v>950</v>
      </c>
      <c r="L231" s="134" t="s">
        <v>376</v>
      </c>
      <c r="M231" s="128" t="s">
        <v>72</v>
      </c>
      <c r="N231" s="26" t="s">
        <v>959</v>
      </c>
      <c r="O231" s="128"/>
      <c r="P231" s="27" t="s">
        <v>960</v>
      </c>
      <c r="Q231" s="27" t="s">
        <v>952</v>
      </c>
      <c r="R231" s="128">
        <v>86.61</v>
      </c>
      <c r="S231" s="0" t="s">
        <v>36</v>
      </c>
      <c r="T231" s="0" t="s">
        <v>21</v>
      </c>
    </row>
    <row r="232" spans="1:20" ht="56.25" customHeight="1" x14ac:dyDescent="0.2">
      <c r="A232" s="128" t="s">
        <v>977</v>
      </c>
      <c r="B232" s="128" t="s">
        <v>978</v>
      </c>
      <c r="C232" s="129">
        <f>HYPERLINK("http://atberg.aha.ru/dnv/npk2027-17-07.jpg")</f>
        <v/>
      </c>
      <c r="D232" s="130"/>
      <c r="E232" s="128" t="s">
        <v>979</v>
      </c>
      <c r="F232" s="131" t="s">
        <v>980</v>
      </c>
      <c r="G232" s="128" t="s">
        <v>66</v>
      </c>
      <c r="H232" s="132"/>
      <c r="I232" s="133"/>
      <c r="J232" s="134" t="s">
        <v>64</v>
      </c>
      <c r="K232" s="134" t="s">
        <v>950</v>
      </c>
      <c r="L232" s="134" t="s">
        <v>376</v>
      </c>
      <c r="M232" s="128" t="s">
        <v>32</v>
      </c>
      <c r="N232" s="26" t="s">
        <v>951</v>
      </c>
      <c r="O232" s="128"/>
      <c r="P232" s="27" t="s">
        <v>981</v>
      </c>
      <c r="Q232" s="27" t="s">
        <v>952</v>
      </c>
      <c r="R232" s="128">
        <v>86.61</v>
      </c>
      <c r="S232" s="0" t="s">
        <v>35</v>
      </c>
      <c r="T232" s="0" t="s">
        <v>21</v>
      </c>
    </row>
    <row r="233" spans="1:20" ht="33.75" customHeight="1" x14ac:dyDescent="0.2">
      <c r="A233" s="128" t="s">
        <v>982</v>
      </c>
      <c r="B233" s="128" t="s">
        <v>983</v>
      </c>
      <c r="C233" s="129">
        <f>HYPERLINK("http://atberg.aha.ru/dnv/npk2027-17-08.jpg")</f>
        <v/>
      </c>
      <c r="D233" s="130"/>
      <c r="E233" s="128" t="s">
        <v>984</v>
      </c>
      <c r="F233" s="131" t="s">
        <v>985</v>
      </c>
      <c r="G233" s="128" t="s">
        <v>66</v>
      </c>
      <c r="H233" s="132"/>
      <c r="I233" s="133"/>
      <c r="J233" s="134" t="s">
        <v>64</v>
      </c>
      <c r="K233" s="134" t="s">
        <v>950</v>
      </c>
      <c r="L233" s="134" t="s">
        <v>376</v>
      </c>
      <c r="M233" s="128" t="s">
        <v>72</v>
      </c>
      <c r="N233" s="26" t="s">
        <v>959</v>
      </c>
      <c r="O233" s="128"/>
      <c r="P233" s="27" t="s">
        <v>960</v>
      </c>
      <c r="Q233" s="27" t="s">
        <v>952</v>
      </c>
      <c r="R233" s="128">
        <v>86.61</v>
      </c>
      <c r="S233" s="0" t="s">
        <v>34</v>
      </c>
      <c r="T233" s="0" t="s">
        <v>21</v>
      </c>
    </row>
    <row r="234" spans="1:20" ht="33.75" customHeight="1" x14ac:dyDescent="0.2">
      <c r="A234" s="128" t="s">
        <v>986</v>
      </c>
      <c r="B234" s="128" t="s">
        <v>987</v>
      </c>
      <c r="C234" s="129">
        <f>HYPERLINK("http://atberg.aha.ru/dnv/npk2027-17-09.jpg")</f>
        <v/>
      </c>
      <c r="D234" s="130"/>
      <c r="E234" s="128" t="s">
        <v>988</v>
      </c>
      <c r="F234" s="131" t="s">
        <v>989</v>
      </c>
      <c r="G234" s="128" t="s">
        <v>66</v>
      </c>
      <c r="H234" s="132"/>
      <c r="I234" s="133"/>
      <c r="J234" s="134" t="s">
        <v>64</v>
      </c>
      <c r="K234" s="134" t="s">
        <v>950</v>
      </c>
      <c r="L234" s="134" t="s">
        <v>376</v>
      </c>
      <c r="M234" s="128" t="s">
        <v>72</v>
      </c>
      <c r="N234" s="26" t="s">
        <v>959</v>
      </c>
      <c r="O234" s="128"/>
      <c r="P234" s="27" t="s">
        <v>960</v>
      </c>
      <c r="Q234" s="27" t="s">
        <v>952</v>
      </c>
      <c r="R234" s="128">
        <v>86.61</v>
      </c>
      <c r="S234" s="0" t="s">
        <v>33</v>
      </c>
      <c r="T234" s="0" t="s">
        <v>21</v>
      </c>
    </row>
    <row r="235" spans="1:20" ht="33.75" customHeight="1" x14ac:dyDescent="0.2">
      <c r="A235" s="128" t="s">
        <v>990</v>
      </c>
      <c r="B235" s="128" t="s">
        <v>991</v>
      </c>
      <c r="C235" s="129">
        <f>HYPERLINK("http://atberg.aha.ru/dnv/npk2027-17-10.jpg")</f>
        <v/>
      </c>
      <c r="D235" s="130"/>
      <c r="E235" s="128" t="s">
        <v>992</v>
      </c>
      <c r="F235" s="131" t="s">
        <v>993</v>
      </c>
      <c r="G235" s="128" t="s">
        <v>66</v>
      </c>
      <c r="H235" s="132"/>
      <c r="I235" s="133"/>
      <c r="J235" s="134" t="s">
        <v>64</v>
      </c>
      <c r="K235" s="134" t="s">
        <v>950</v>
      </c>
      <c r="L235" s="134" t="s">
        <v>376</v>
      </c>
      <c r="M235" s="128" t="s">
        <v>32</v>
      </c>
      <c r="N235" s="26" t="s">
        <v>951</v>
      </c>
      <c r="O235" s="128"/>
      <c r="P235" s="27" t="s">
        <v>71</v>
      </c>
      <c r="Q235" s="27" t="s">
        <v>952</v>
      </c>
      <c r="R235" s="128">
        <v>86.61</v>
      </c>
      <c r="S235" s="0" t="s">
        <v>31</v>
      </c>
      <c r="T235" s="0" t="s">
        <v>21</v>
      </c>
    </row>
    <row r="236" spans="1:20" ht="33.75" customHeight="1" x14ac:dyDescent="0.2">
      <c r="A236" s="128" t="s">
        <v>994</v>
      </c>
      <c r="B236" s="128" t="s">
        <v>995</v>
      </c>
      <c r="C236" s="129">
        <f>HYPERLINK("http://atberg.aha.ru/dnv/npk2027-17-11.jpg")</f>
        <v/>
      </c>
      <c r="D236" s="130"/>
      <c r="E236" s="128" t="s">
        <v>996</v>
      </c>
      <c r="F236" s="131" t="s">
        <v>997</v>
      </c>
      <c r="G236" s="128" t="s">
        <v>66</v>
      </c>
      <c r="H236" s="132"/>
      <c r="I236" s="133"/>
      <c r="J236" s="134" t="s">
        <v>64</v>
      </c>
      <c r="K236" s="134" t="s">
        <v>950</v>
      </c>
      <c r="L236" s="134" t="s">
        <v>376</v>
      </c>
      <c r="M236" s="128" t="s">
        <v>72</v>
      </c>
      <c r="N236" s="26" t="s">
        <v>959</v>
      </c>
      <c r="O236" s="128"/>
      <c r="P236" s="27" t="s">
        <v>960</v>
      </c>
      <c r="Q236" s="27" t="s">
        <v>952</v>
      </c>
      <c r="R236" s="128">
        <v>86.61</v>
      </c>
      <c r="S236" s="0" t="s">
        <v>29</v>
      </c>
      <c r="T236" s="0" t="s">
        <v>21</v>
      </c>
    </row>
    <row r="237" spans="1:20" ht="56.25" customHeight="1" x14ac:dyDescent="0.2">
      <c r="A237" s="128" t="s">
        <v>998</v>
      </c>
      <c r="B237" s="128" t="s">
        <v>999</v>
      </c>
      <c r="C237" s="129">
        <f>HYPERLINK("http://atberg.aha.ru/dnv/npk2027-17-12.jpg")</f>
        <v/>
      </c>
      <c r="D237" s="130"/>
      <c r="E237" s="128" t="s">
        <v>1000</v>
      </c>
      <c r="F237" s="131" t="s">
        <v>1001</v>
      </c>
      <c r="G237" s="128" t="s">
        <v>66</v>
      </c>
      <c r="H237" s="132"/>
      <c r="I237" s="133"/>
      <c r="J237" s="134" t="s">
        <v>64</v>
      </c>
      <c r="K237" s="134" t="s">
        <v>950</v>
      </c>
      <c r="L237" s="134" t="s">
        <v>376</v>
      </c>
      <c r="M237" s="128" t="s">
        <v>32</v>
      </c>
      <c r="N237" s="26" t="s">
        <v>951</v>
      </c>
      <c r="O237" s="128"/>
      <c r="P237" s="27" t="s">
        <v>981</v>
      </c>
      <c r="Q237" s="27" t="s">
        <v>952</v>
      </c>
      <c r="R237" s="128">
        <v>86.61</v>
      </c>
      <c r="S237" s="0" t="s">
        <v>28</v>
      </c>
      <c r="T237" s="0" t="s">
        <v>21</v>
      </c>
    </row>
    <row r="238" spans="1:20" ht="33.75" customHeight="1" x14ac:dyDescent="0.2">
      <c r="A238" s="128" t="s">
        <v>1002</v>
      </c>
      <c r="B238" s="128" t="s">
        <v>1003</v>
      </c>
      <c r="C238" s="129">
        <f>HYPERLINK("http://atberg.aha.ru/dnv/npk2027-17-13.jpg")</f>
        <v/>
      </c>
      <c r="D238" s="130"/>
      <c r="E238" s="128" t="s">
        <v>1004</v>
      </c>
      <c r="F238" s="131" t="s">
        <v>1005</v>
      </c>
      <c r="G238" s="128" t="s">
        <v>66</v>
      </c>
      <c r="H238" s="132"/>
      <c r="I238" s="133"/>
      <c r="J238" s="134" t="s">
        <v>64</v>
      </c>
      <c r="K238" s="134"/>
      <c r="L238" s="134" t="s">
        <v>868</v>
      </c>
      <c r="M238" s="128" t="s">
        <v>32</v>
      </c>
      <c r="N238" s="26" t="s">
        <v>951</v>
      </c>
      <c r="O238" s="128"/>
      <c r="P238" s="27" t="s">
        <v>71</v>
      </c>
      <c r="Q238" s="27" t="s">
        <v>952</v>
      </c>
      <c r="R238" s="128">
        <v>86.61</v>
      </c>
      <c r="S238" s="0" t="s">
        <v>27</v>
      </c>
      <c r="T238" s="0" t="s">
        <v>21</v>
      </c>
    </row>
    <row r="239" spans="1:20" ht="33.75" customHeight="1" x14ac:dyDescent="0.2">
      <c r="A239" s="128" t="s">
        <v>1006</v>
      </c>
      <c r="B239" s="128" t="s">
        <v>1007</v>
      </c>
      <c r="C239" s="129">
        <f>HYPERLINK("http://atberg.aha.ru/dnv/npk2027-17-14.jpg")</f>
        <v/>
      </c>
      <c r="D239" s="130"/>
      <c r="E239" s="128" t="s">
        <v>1008</v>
      </c>
      <c r="F239" s="131" t="s">
        <v>1009</v>
      </c>
      <c r="G239" s="128" t="s">
        <v>66</v>
      </c>
      <c r="H239" s="132"/>
      <c r="I239" s="133"/>
      <c r="J239" s="134" t="s">
        <v>64</v>
      </c>
      <c r="K239" s="134" t="s">
        <v>950</v>
      </c>
      <c r="L239" s="134" t="s">
        <v>376</v>
      </c>
      <c r="M239" s="128" t="s">
        <v>32</v>
      </c>
      <c r="N239" s="26" t="s">
        <v>951</v>
      </c>
      <c r="O239" s="128"/>
      <c r="P239" s="27" t="s">
        <v>71</v>
      </c>
      <c r="Q239" s="27" t="s">
        <v>952</v>
      </c>
      <c r="R239" s="128">
        <v>86.61</v>
      </c>
      <c r="S239" s="0" t="s">
        <v>26</v>
      </c>
      <c r="T239" s="0" t="s">
        <v>21</v>
      </c>
    </row>
    <row r="240" spans="1:20" ht="56.25" customHeight="1" x14ac:dyDescent="0.2">
      <c r="A240" s="128" t="s">
        <v>1010</v>
      </c>
      <c r="B240" s="128" t="s">
        <v>1011</v>
      </c>
      <c r="C240" s="129">
        <f>HYPERLINK("http://atberg.aha.ru/dnv/npk2027-17-16.jpg")</f>
        <v/>
      </c>
      <c r="D240" s="130"/>
      <c r="E240" s="128" t="s">
        <v>1012</v>
      </c>
      <c r="F240" s="131" t="s">
        <v>1013</v>
      </c>
      <c r="G240" s="128" t="s">
        <v>66</v>
      </c>
      <c r="H240" s="132"/>
      <c r="I240" s="133"/>
      <c r="J240" s="134" t="s">
        <v>64</v>
      </c>
      <c r="K240" s="134" t="s">
        <v>950</v>
      </c>
      <c r="L240" s="134" t="s">
        <v>376</v>
      </c>
      <c r="M240" s="128" t="s">
        <v>32</v>
      </c>
      <c r="N240" s="26" t="s">
        <v>951</v>
      </c>
      <c r="O240" s="128"/>
      <c r="P240" s="27" t="s">
        <v>981</v>
      </c>
      <c r="Q240" s="27" t="s">
        <v>952</v>
      </c>
      <c r="R240" s="128">
        <v>86.61</v>
      </c>
      <c r="S240" s="0" t="s">
        <v>25</v>
      </c>
      <c r="T240" s="0" t="s">
        <v>21</v>
      </c>
    </row>
    <row r="241" spans="1:20" ht="33.75" customHeight="1" x14ac:dyDescent="0.2">
      <c r="A241" s="128" t="s">
        <v>1014</v>
      </c>
      <c r="B241" s="128" t="s">
        <v>1015</v>
      </c>
      <c r="C241" s="129">
        <f>HYPERLINK("http://atberg.aha.ru/dnv/npk2027-17-15.jpg")</f>
        <v/>
      </c>
      <c r="D241" s="130"/>
      <c r="E241" s="128" t="s">
        <v>1016</v>
      </c>
      <c r="F241" s="131" t="s">
        <v>1017</v>
      </c>
      <c r="G241" s="128" t="s">
        <v>66</v>
      </c>
      <c r="H241" s="132"/>
      <c r="I241" s="133"/>
      <c r="J241" s="134" t="s">
        <v>64</v>
      </c>
      <c r="K241" s="134" t="s">
        <v>950</v>
      </c>
      <c r="L241" s="134" t="s">
        <v>376</v>
      </c>
      <c r="M241" s="128" t="s">
        <v>72</v>
      </c>
      <c r="N241" s="26" t="s">
        <v>959</v>
      </c>
      <c r="O241" s="128"/>
      <c r="P241" s="27" t="s">
        <v>960</v>
      </c>
      <c r="Q241" s="27" t="s">
        <v>952</v>
      </c>
      <c r="R241" s="128">
        <v>86.61</v>
      </c>
      <c r="S241" s="0" t="s">
        <v>24</v>
      </c>
      <c r="T241" s="0" t="s">
        <v>21</v>
      </c>
    </row>
    <row r="242" spans="1:20" ht="33.75" customHeight="1" x14ac:dyDescent="0.2">
      <c r="A242" s="128" t="s">
        <v>1018</v>
      </c>
      <c r="B242" s="128" t="s">
        <v>1019</v>
      </c>
      <c r="C242" s="129">
        <f>HYPERLINK("http://atberg.aha.ru/dnv/npk2027-17-17.jpg")</f>
        <v/>
      </c>
      <c r="D242" s="130"/>
      <c r="E242" s="128" t="s">
        <v>1020</v>
      </c>
      <c r="F242" s="131" t="s">
        <v>1021</v>
      </c>
      <c r="G242" s="128" t="s">
        <v>66</v>
      </c>
      <c r="H242" s="132"/>
      <c r="I242" s="133"/>
      <c r="J242" s="134" t="s">
        <v>64</v>
      </c>
      <c r="K242" s="134" t="s">
        <v>950</v>
      </c>
      <c r="L242" s="134" t="s">
        <v>376</v>
      </c>
      <c r="M242" s="128" t="s">
        <v>72</v>
      </c>
      <c r="N242" s="26" t="s">
        <v>959</v>
      </c>
      <c r="O242" s="128"/>
      <c r="P242" s="27" t="s">
        <v>960</v>
      </c>
      <c r="Q242" s="27" t="s">
        <v>952</v>
      </c>
      <c r="R242" s="128">
        <v>86.61</v>
      </c>
      <c r="S242" s="0" t="s">
        <v>43</v>
      </c>
      <c r="T242" s="0" t="s">
        <v>21</v>
      </c>
    </row>
    <row r="243" spans="1:20" ht="56.25" customHeight="1" x14ac:dyDescent="0.2">
      <c r="A243" s="128" t="s">
        <v>1022</v>
      </c>
      <c r="B243" s="128" t="s">
        <v>1023</v>
      </c>
      <c r="C243" s="129">
        <f>HYPERLINK("http://atberg.aha.ru/dnv/npk2027-17-19.jpg")</f>
        <v/>
      </c>
      <c r="D243" s="130"/>
      <c r="E243" s="128" t="s">
        <v>1024</v>
      </c>
      <c r="F243" s="131" t="s">
        <v>1025</v>
      </c>
      <c r="G243" s="128" t="s">
        <v>66</v>
      </c>
      <c r="H243" s="132"/>
      <c r="I243" s="133"/>
      <c r="J243" s="134" t="s">
        <v>64</v>
      </c>
      <c r="K243" s="134" t="s">
        <v>950</v>
      </c>
      <c r="L243" s="134" t="s">
        <v>376</v>
      </c>
      <c r="M243" s="128" t="s">
        <v>32</v>
      </c>
      <c r="N243" s="26" t="s">
        <v>951</v>
      </c>
      <c r="O243" s="128"/>
      <c r="P243" s="27" t="s">
        <v>981</v>
      </c>
      <c r="Q243" s="27" t="s">
        <v>952</v>
      </c>
      <c r="R243" s="128">
        <v>86.61</v>
      </c>
      <c r="S243" s="0" t="s">
        <v>42</v>
      </c>
      <c r="T243" s="0" t="s">
        <v>21</v>
      </c>
    </row>
    <row r="244" spans="1:20" ht="33.75" customHeight="1" x14ac:dyDescent="0.2">
      <c r="A244" s="128" t="s">
        <v>1026</v>
      </c>
      <c r="B244" s="128" t="s">
        <v>1027</v>
      </c>
      <c r="C244" s="129">
        <f>HYPERLINK("http://atberg.aha.ru/dnv/npk2027-17-18.jpg")</f>
        <v/>
      </c>
      <c r="D244" s="130"/>
      <c r="E244" s="128" t="s">
        <v>1028</v>
      </c>
      <c r="F244" s="131" t="s">
        <v>1029</v>
      </c>
      <c r="G244" s="128" t="s">
        <v>66</v>
      </c>
      <c r="H244" s="132"/>
      <c r="I244" s="133"/>
      <c r="J244" s="134" t="s">
        <v>64</v>
      </c>
      <c r="K244" s="134" t="s">
        <v>950</v>
      </c>
      <c r="L244" s="134" t="s">
        <v>376</v>
      </c>
      <c r="M244" s="128" t="s">
        <v>32</v>
      </c>
      <c r="N244" s="26" t="s">
        <v>951</v>
      </c>
      <c r="O244" s="128"/>
      <c r="P244" s="27" t="s">
        <v>71</v>
      </c>
      <c r="Q244" s="27" t="s">
        <v>952</v>
      </c>
      <c r="R244" s="128">
        <v>86.61</v>
      </c>
      <c r="S244" s="0" t="s">
        <v>41</v>
      </c>
      <c r="T244" s="0" t="s">
        <v>21</v>
      </c>
    </row>
    <row r="245" spans="1:20" ht="56.25" customHeight="1" x14ac:dyDescent="0.2">
      <c r="A245" s="128" t="s">
        <v>1030</v>
      </c>
      <c r="B245" s="128" t="s">
        <v>1031</v>
      </c>
      <c r="C245" s="129">
        <f>HYPERLINK("http://atberg.aha.ru/dnv/npk2027-17-20.jpg")</f>
        <v/>
      </c>
      <c r="D245" s="130"/>
      <c r="E245" s="128" t="s">
        <v>1032</v>
      </c>
      <c r="F245" s="131" t="s">
        <v>1033</v>
      </c>
      <c r="G245" s="128" t="s">
        <v>66</v>
      </c>
      <c r="H245" s="132"/>
      <c r="I245" s="133"/>
      <c r="J245" s="134" t="s">
        <v>64</v>
      </c>
      <c r="K245" s="134" t="s">
        <v>950</v>
      </c>
      <c r="L245" s="134" t="s">
        <v>376</v>
      </c>
      <c r="M245" s="128" t="s">
        <v>32</v>
      </c>
      <c r="N245" s="26" t="s">
        <v>951</v>
      </c>
      <c r="O245" s="128"/>
      <c r="P245" s="27" t="s">
        <v>981</v>
      </c>
      <c r="Q245" s="27" t="s">
        <v>952</v>
      </c>
      <c r="R245" s="128">
        <v>86.61</v>
      </c>
      <c r="S245" s="0" t="s">
        <v>40</v>
      </c>
      <c r="T245" s="0" t="s">
        <v>21</v>
      </c>
    </row>
    <row r="246" spans="1:20" ht="33.75" customHeight="1" x14ac:dyDescent="0.2">
      <c r="A246" s="128" t="s">
        <v>1034</v>
      </c>
      <c r="B246" s="128" t="s">
        <v>1035</v>
      </c>
      <c r="C246" s="129">
        <f>HYPERLINK("http://atberg.aha.ru/dnv/npk2027-17-21.jpg")</f>
        <v/>
      </c>
      <c r="D246" s="130"/>
      <c r="E246" s="128" t="s">
        <v>1036</v>
      </c>
      <c r="F246" s="131" t="s">
        <v>1037</v>
      </c>
      <c r="G246" s="128" t="s">
        <v>66</v>
      </c>
      <c r="H246" s="132"/>
      <c r="I246" s="133"/>
      <c r="J246" s="134" t="s">
        <v>64</v>
      </c>
      <c r="K246" s="134" t="s">
        <v>950</v>
      </c>
      <c r="L246" s="134" t="s">
        <v>376</v>
      </c>
      <c r="M246" s="128" t="s">
        <v>32</v>
      </c>
      <c r="N246" s="26" t="s">
        <v>951</v>
      </c>
      <c r="O246" s="128"/>
      <c r="P246" s="27" t="s">
        <v>71</v>
      </c>
      <c r="Q246" s="27" t="s">
        <v>952</v>
      </c>
      <c r="R246" s="128">
        <v>86.61</v>
      </c>
      <c r="S246" s="0" t="s">
        <v>39</v>
      </c>
      <c r="T246" s="0" t="s">
        <v>21</v>
      </c>
    </row>
    <row r="247" spans="1:20" ht="56.25" customHeight="1" x14ac:dyDescent="0.2">
      <c r="A247" s="128" t="s">
        <v>1038</v>
      </c>
      <c r="B247" s="128" t="s">
        <v>1039</v>
      </c>
      <c r="C247" s="129">
        <f>HYPERLINK("http://atberg.aha.ru/dnv/npk2027-17-22.jpg")</f>
        <v/>
      </c>
      <c r="D247" s="130"/>
      <c r="E247" s="128" t="s">
        <v>1040</v>
      </c>
      <c r="F247" s="131" t="s">
        <v>1041</v>
      </c>
      <c r="G247" s="128" t="s">
        <v>66</v>
      </c>
      <c r="H247" s="132"/>
      <c r="I247" s="133"/>
      <c r="J247" s="134" t="s">
        <v>64</v>
      </c>
      <c r="K247" s="134" t="s">
        <v>950</v>
      </c>
      <c r="L247" s="134" t="s">
        <v>376</v>
      </c>
      <c r="M247" s="128" t="s">
        <v>32</v>
      </c>
      <c r="N247" s="26" t="s">
        <v>951</v>
      </c>
      <c r="O247" s="128"/>
      <c r="P247" s="27" t="s">
        <v>981</v>
      </c>
      <c r="Q247" s="27" t="s">
        <v>952</v>
      </c>
      <c r="R247" s="128">
        <v>86.61</v>
      </c>
      <c r="S247" s="0" t="s">
        <v>51</v>
      </c>
      <c r="T247" s="0" t="s">
        <v>21</v>
      </c>
    </row>
    <row r="248" spans="1:20" ht="33.75" customHeight="1" x14ac:dyDescent="0.2">
      <c r="A248" s="128" t="s">
        <v>1042</v>
      </c>
      <c r="B248" s="128" t="s">
        <v>1043</v>
      </c>
      <c r="C248" s="129">
        <f>HYPERLINK("http://atberg.aha.ru/dnv/npk2027-17-23.jpg")</f>
        <v/>
      </c>
      <c r="D248" s="130"/>
      <c r="E248" s="128" t="s">
        <v>1044</v>
      </c>
      <c r="F248" s="131" t="s">
        <v>1045</v>
      </c>
      <c r="G248" s="128" t="s">
        <v>66</v>
      </c>
      <c r="H248" s="132"/>
      <c r="I248" s="133"/>
      <c r="J248" s="134" t="s">
        <v>64</v>
      </c>
      <c r="K248" s="134" t="s">
        <v>950</v>
      </c>
      <c r="L248" s="134" t="s">
        <v>376</v>
      </c>
      <c r="M248" s="128" t="s">
        <v>72</v>
      </c>
      <c r="N248" s="26" t="s">
        <v>959</v>
      </c>
      <c r="O248" s="128"/>
      <c r="P248" s="27" t="s">
        <v>960</v>
      </c>
      <c r="Q248" s="27" t="s">
        <v>952</v>
      </c>
      <c r="R248" s="128">
        <v>86.61</v>
      </c>
      <c r="S248" s="0" t="s">
        <v>49</v>
      </c>
      <c r="T248" s="0" t="s">
        <v>21</v>
      </c>
    </row>
    <row r="249" spans="1:20" ht="33.75" customHeight="1" x14ac:dyDescent="0.2">
      <c r="A249" s="128" t="s">
        <v>1046</v>
      </c>
      <c r="B249" s="128" t="s">
        <v>1047</v>
      </c>
      <c r="C249" s="129">
        <f>HYPERLINK("http://atberg.aha.ru/dnv/npk2027-17-24.jpg")</f>
        <v/>
      </c>
      <c r="D249" s="130"/>
      <c r="E249" s="128" t="s">
        <v>1048</v>
      </c>
      <c r="F249" s="131" t="s">
        <v>1049</v>
      </c>
      <c r="G249" s="128" t="s">
        <v>66</v>
      </c>
      <c r="H249" s="132"/>
      <c r="I249" s="133"/>
      <c r="J249" s="134" t="s">
        <v>64</v>
      </c>
      <c r="K249" s="134" t="s">
        <v>950</v>
      </c>
      <c r="L249" s="134" t="s">
        <v>376</v>
      </c>
      <c r="M249" s="128" t="s">
        <v>72</v>
      </c>
      <c r="N249" s="26" t="s">
        <v>959</v>
      </c>
      <c r="O249" s="128"/>
      <c r="P249" s="27" t="s">
        <v>960</v>
      </c>
      <c r="Q249" s="27" t="s">
        <v>952</v>
      </c>
      <c r="R249" s="128">
        <v>86.61</v>
      </c>
      <c r="S249" s="0" t="s">
        <v>48</v>
      </c>
      <c r="T249" s="0" t="s">
        <v>21</v>
      </c>
    </row>
    <row r="250" spans="1:20" ht="33.75" customHeight="1" x14ac:dyDescent="0.2">
      <c r="A250" s="128" t="s">
        <v>1050</v>
      </c>
      <c r="B250" s="128" t="s">
        <v>1051</v>
      </c>
      <c r="C250" s="129">
        <f>HYPERLINK("http://atberg.aha.ru/dnv/npk2027-17-25.jpg")</f>
        <v/>
      </c>
      <c r="D250" s="130"/>
      <c r="E250" s="128" t="s">
        <v>1052</v>
      </c>
      <c r="F250" s="131" t="s">
        <v>1053</v>
      </c>
      <c r="G250" s="128" t="s">
        <v>66</v>
      </c>
      <c r="H250" s="132"/>
      <c r="I250" s="133"/>
      <c r="J250" s="134" t="s">
        <v>64</v>
      </c>
      <c r="K250" s="134" t="s">
        <v>950</v>
      </c>
      <c r="L250" s="134" t="s">
        <v>376</v>
      </c>
      <c r="M250" s="128" t="s">
        <v>72</v>
      </c>
      <c r="N250" s="26" t="s">
        <v>959</v>
      </c>
      <c r="O250" s="128"/>
      <c r="P250" s="27" t="s">
        <v>960</v>
      </c>
      <c r="Q250" s="27" t="s">
        <v>952</v>
      </c>
      <c r="R250" s="128">
        <v>86.61</v>
      </c>
      <c r="S250" s="0" t="s">
        <v>47</v>
      </c>
      <c r="T250" s="0" t="s">
        <v>21</v>
      </c>
    </row>
    <row r="251" spans="1:20" ht="33.75" customHeight="1" x14ac:dyDescent="0.2">
      <c r="A251" s="128" t="s">
        <v>1054</v>
      </c>
      <c r="B251" s="128" t="s">
        <v>1055</v>
      </c>
      <c r="C251" s="129">
        <f>HYPERLINK("http://atberg.aha.ru/dnv/npk2027-17-27.jpg")</f>
        <v/>
      </c>
      <c r="D251" s="130"/>
      <c r="E251" s="128" t="s">
        <v>1056</v>
      </c>
      <c r="F251" s="131" t="s">
        <v>1057</v>
      </c>
      <c r="G251" s="128" t="s">
        <v>66</v>
      </c>
      <c r="H251" s="132"/>
      <c r="I251" s="133"/>
      <c r="J251" s="134" t="s">
        <v>64</v>
      </c>
      <c r="K251" s="134" t="s">
        <v>950</v>
      </c>
      <c r="L251" s="134" t="s">
        <v>376</v>
      </c>
      <c r="M251" s="128" t="s">
        <v>72</v>
      </c>
      <c r="N251" s="26" t="s">
        <v>959</v>
      </c>
      <c r="O251" s="128"/>
      <c r="P251" s="27" t="s">
        <v>960</v>
      </c>
      <c r="Q251" s="27" t="s">
        <v>952</v>
      </c>
      <c r="R251" s="128">
        <v>86.61</v>
      </c>
      <c r="S251" s="0" t="s">
        <v>46</v>
      </c>
      <c r="T251" s="0" t="s">
        <v>21</v>
      </c>
    </row>
    <row r="252" spans="1:20" ht="33.75" customHeight="1" x14ac:dyDescent="0.2">
      <c r="A252" s="128" t="s">
        <v>1058</v>
      </c>
      <c r="B252" s="128" t="s">
        <v>1059</v>
      </c>
      <c r="C252" s="129">
        <f>HYPERLINK("http://atberg.aha.ru/dnv/npk2027-17-28.jpg")</f>
        <v/>
      </c>
      <c r="D252" s="130"/>
      <c r="E252" s="128" t="s">
        <v>1060</v>
      </c>
      <c r="F252" s="131" t="s">
        <v>1061</v>
      </c>
      <c r="G252" s="128" t="s">
        <v>66</v>
      </c>
      <c r="H252" s="132"/>
      <c r="I252" s="133"/>
      <c r="J252" s="134" t="s">
        <v>64</v>
      </c>
      <c r="K252" s="134" t="s">
        <v>950</v>
      </c>
      <c r="L252" s="134" t="s">
        <v>376</v>
      </c>
      <c r="M252" s="128" t="s">
        <v>72</v>
      </c>
      <c r="N252" s="26" t="s">
        <v>959</v>
      </c>
      <c r="O252" s="128"/>
      <c r="P252" s="27" t="s">
        <v>960</v>
      </c>
      <c r="Q252" s="27" t="s">
        <v>952</v>
      </c>
      <c r="R252" s="128">
        <v>86.61</v>
      </c>
      <c r="S252" s="0" t="s">
        <v>45</v>
      </c>
      <c r="T252" s="0" t="s">
        <v>21</v>
      </c>
    </row>
    <row r="253" spans="1:20" ht="33.75" customHeight="1" x14ac:dyDescent="0.2">
      <c r="A253" s="128" t="s">
        <v>1062</v>
      </c>
      <c r="B253" s="128" t="s">
        <v>1063</v>
      </c>
      <c r="C253" s="129">
        <f>HYPERLINK("http://atberg.aha.ru/dnv/npk2027-17-29.jpg")</f>
        <v/>
      </c>
      <c r="D253" s="130"/>
      <c r="E253" s="128" t="s">
        <v>1064</v>
      </c>
      <c r="F253" s="131" t="s">
        <v>1065</v>
      </c>
      <c r="G253" s="128" t="s">
        <v>66</v>
      </c>
      <c r="H253" s="132"/>
      <c r="I253" s="133"/>
      <c r="J253" s="134" t="s">
        <v>64</v>
      </c>
      <c r="K253" s="134" t="s">
        <v>950</v>
      </c>
      <c r="L253" s="134" t="s">
        <v>376</v>
      </c>
      <c r="M253" s="128" t="s">
        <v>72</v>
      </c>
      <c r="N253" s="26" t="s">
        <v>959</v>
      </c>
      <c r="O253" s="128"/>
      <c r="P253" s="27" t="s">
        <v>960</v>
      </c>
      <c r="Q253" s="27" t="s">
        <v>952</v>
      </c>
      <c r="R253" s="128">
        <v>86.61</v>
      </c>
      <c r="S253" s="0" t="s">
        <v>44</v>
      </c>
      <c r="T253" s="0" t="s">
        <v>21</v>
      </c>
    </row>
    <row r="254" spans="1:20" ht="33.75" customHeight="1" x14ac:dyDescent="0.2">
      <c r="A254" s="128" t="s">
        <v>1066</v>
      </c>
      <c r="B254" s="128" t="s">
        <v>1067</v>
      </c>
      <c r="C254" s="129">
        <f>HYPERLINK("http://atberg.aha.ru/dnv/npk2027-17-26.jpg")</f>
        <v/>
      </c>
      <c r="D254" s="130"/>
      <c r="E254" s="128" t="s">
        <v>1068</v>
      </c>
      <c r="F254" s="131" t="s">
        <v>1069</v>
      </c>
      <c r="G254" s="128" t="s">
        <v>66</v>
      </c>
      <c r="H254" s="132"/>
      <c r="I254" s="133"/>
      <c r="J254" s="134" t="s">
        <v>64</v>
      </c>
      <c r="K254" s="134" t="s">
        <v>950</v>
      </c>
      <c r="L254" s="134" t="s">
        <v>376</v>
      </c>
      <c r="M254" s="128" t="s">
        <v>72</v>
      </c>
      <c r="N254" s="26" t="s">
        <v>959</v>
      </c>
      <c r="O254" s="128"/>
      <c r="P254" s="27" t="s">
        <v>960</v>
      </c>
      <c r="Q254" s="27" t="s">
        <v>952</v>
      </c>
      <c r="R254" s="128">
        <v>86.61</v>
      </c>
      <c r="S254" s="0" t="s">
        <v>56</v>
      </c>
      <c r="T254" s="0" t="s">
        <v>21</v>
      </c>
    </row>
    <row r="255" spans="1:20" ht="56.25" customHeight="1" x14ac:dyDescent="0.2">
      <c r="A255" s="128" t="s">
        <v>1070</v>
      </c>
      <c r="B255" s="128" t="s">
        <v>1071</v>
      </c>
      <c r="C255" s="129">
        <f>HYPERLINK("http://atberg.aha.ru/dnv/npk2027-17-30.jpg")</f>
        <v/>
      </c>
      <c r="D255" s="130"/>
      <c r="E255" s="128" t="s">
        <v>1072</v>
      </c>
      <c r="F255" s="131" t="s">
        <v>1073</v>
      </c>
      <c r="G255" s="128" t="s">
        <v>66</v>
      </c>
      <c r="H255" s="132"/>
      <c r="I255" s="133"/>
      <c r="J255" s="134" t="s">
        <v>64</v>
      </c>
      <c r="K255" s="134" t="s">
        <v>950</v>
      </c>
      <c r="L255" s="134" t="s">
        <v>376</v>
      </c>
      <c r="M255" s="128" t="s">
        <v>32</v>
      </c>
      <c r="N255" s="26" t="s">
        <v>951</v>
      </c>
      <c r="O255" s="128"/>
      <c r="P255" s="27" t="s">
        <v>981</v>
      </c>
      <c r="Q255" s="27" t="s">
        <v>952</v>
      </c>
      <c r="R255" s="128">
        <v>86.61</v>
      </c>
      <c r="S255" s="0" t="s">
        <v>55</v>
      </c>
      <c r="T255" s="0" t="s">
        <v>21</v>
      </c>
    </row>
    <row r="256" spans="1:20" ht="56.25" customHeight="1" x14ac:dyDescent="0.2">
      <c r="A256" s="128" t="s">
        <v>1074</v>
      </c>
      <c r="B256" s="128" t="s">
        <v>1075</v>
      </c>
      <c r="C256" s="129">
        <f>HYPERLINK("http://atberg.aha.ru/dnv/npk2027-17-31.jpg")</f>
        <v/>
      </c>
      <c r="D256" s="130"/>
      <c r="E256" s="128" t="s">
        <v>1076</v>
      </c>
      <c r="F256" s="131" t="s">
        <v>1077</v>
      </c>
      <c r="G256" s="128" t="s">
        <v>66</v>
      </c>
      <c r="H256" s="132"/>
      <c r="I256" s="133"/>
      <c r="J256" s="134" t="s">
        <v>64</v>
      </c>
      <c r="K256" s="134" t="s">
        <v>950</v>
      </c>
      <c r="L256" s="134" t="s">
        <v>376</v>
      </c>
      <c r="M256" s="128" t="s">
        <v>32</v>
      </c>
      <c r="N256" s="26" t="s">
        <v>951</v>
      </c>
      <c r="O256" s="128"/>
      <c r="P256" s="27" t="s">
        <v>981</v>
      </c>
      <c r="Q256" s="27" t="s">
        <v>952</v>
      </c>
      <c r="R256" s="128">
        <v>86.61</v>
      </c>
      <c r="S256" s="0" t="s">
        <v>54</v>
      </c>
      <c r="T256" s="0" t="s">
        <v>21</v>
      </c>
    </row>
    <row r="257" spans="1:20" ht="33.75" customHeight="1" x14ac:dyDescent="0.2">
      <c r="A257" s="128" t="s">
        <v>1078</v>
      </c>
      <c r="B257" s="128" t="s">
        <v>1079</v>
      </c>
      <c r="C257" s="129">
        <f>HYPERLINK("http://atberg.aha.ru/dnv/npk2027-17-32.jpg")</f>
        <v/>
      </c>
      <c r="D257" s="130"/>
      <c r="E257" s="128" t="s">
        <v>1080</v>
      </c>
      <c r="F257" s="131" t="s">
        <v>1081</v>
      </c>
      <c r="G257" s="128" t="s">
        <v>66</v>
      </c>
      <c r="H257" s="132"/>
      <c r="I257" s="133"/>
      <c r="J257" s="134" t="s">
        <v>64</v>
      </c>
      <c r="K257" s="134" t="s">
        <v>950</v>
      </c>
      <c r="L257" s="134" t="s">
        <v>376</v>
      </c>
      <c r="M257" s="128" t="s">
        <v>72</v>
      </c>
      <c r="N257" s="26" t="s">
        <v>959</v>
      </c>
      <c r="O257" s="128"/>
      <c r="P257" s="27" t="s">
        <v>960</v>
      </c>
      <c r="Q257" s="27" t="s">
        <v>952</v>
      </c>
      <c r="R257" s="128">
        <v>86.61</v>
      </c>
      <c r="S257" s="0" t="s">
        <v>53</v>
      </c>
      <c r="T257" s="0" t="s">
        <v>21</v>
      </c>
    </row>
    <row r="258" spans="1:20" ht="33.75" customHeight="1" x14ac:dyDescent="0.2">
      <c r="A258" s="128" t="s">
        <v>1082</v>
      </c>
      <c r="B258" s="128" t="s">
        <v>1083</v>
      </c>
      <c r="C258" s="129">
        <f>HYPERLINK("http://atberg.aha.ru/dnv/npk2027-17-33.jpg")</f>
        <v/>
      </c>
      <c r="D258" s="130"/>
      <c r="E258" s="128" t="s">
        <v>1084</v>
      </c>
      <c r="F258" s="131" t="s">
        <v>1085</v>
      </c>
      <c r="G258" s="128" t="s">
        <v>66</v>
      </c>
      <c r="H258" s="132"/>
      <c r="I258" s="133"/>
      <c r="J258" s="134" t="s">
        <v>64</v>
      </c>
      <c r="K258" s="134" t="s">
        <v>950</v>
      </c>
      <c r="L258" s="134" t="s">
        <v>376</v>
      </c>
      <c r="M258" s="128" t="s">
        <v>72</v>
      </c>
      <c r="N258" s="26" t="s">
        <v>959</v>
      </c>
      <c r="O258" s="128"/>
      <c r="P258" s="27" t="s">
        <v>960</v>
      </c>
      <c r="Q258" s="27" t="s">
        <v>952</v>
      </c>
      <c r="R258" s="128">
        <v>86.61</v>
      </c>
      <c r="S258" s="0" t="s">
        <v>52</v>
      </c>
      <c r="T258" s="0" t="s">
        <v>21</v>
      </c>
    </row>
    <row r="259" spans="1:20" ht="56.25" customHeight="1" x14ac:dyDescent="0.2">
      <c r="A259" s="128" t="s">
        <v>1086</v>
      </c>
      <c r="B259" s="128" t="s">
        <v>1087</v>
      </c>
      <c r="C259" s="129">
        <f>HYPERLINK("http://atberg.aha.ru/dnv/npk2027-17-34.jpg")</f>
        <v/>
      </c>
      <c r="D259" s="130"/>
      <c r="E259" s="128" t="s">
        <v>1088</v>
      </c>
      <c r="F259" s="131" t="s">
        <v>1089</v>
      </c>
      <c r="G259" s="128" t="s">
        <v>66</v>
      </c>
      <c r="H259" s="132"/>
      <c r="I259" s="133"/>
      <c r="J259" s="134" t="s">
        <v>64</v>
      </c>
      <c r="K259" s="134" t="s">
        <v>950</v>
      </c>
      <c r="L259" s="134" t="s">
        <v>376</v>
      </c>
      <c r="M259" s="128" t="s">
        <v>32</v>
      </c>
      <c r="N259" s="26" t="s">
        <v>951</v>
      </c>
      <c r="O259" s="128"/>
      <c r="P259" s="27" t="s">
        <v>981</v>
      </c>
      <c r="Q259" s="27" t="s">
        <v>952</v>
      </c>
      <c r="R259" s="128">
        <v>86.61</v>
      </c>
      <c r="S259" s="0" t="s">
        <v>61</v>
      </c>
      <c r="T259" s="0" t="s">
        <v>21</v>
      </c>
    </row>
    <row r="260" spans="1:20" ht="56.25" customHeight="1" x14ac:dyDescent="0.2">
      <c r="A260" s="128" t="s">
        <v>1090</v>
      </c>
      <c r="B260" s="128" t="s">
        <v>1091</v>
      </c>
      <c r="C260" s="129">
        <f>HYPERLINK("http://atberg.aha.ru/dnv/npk2027-17-35.jpg")</f>
        <v/>
      </c>
      <c r="D260" s="130"/>
      <c r="E260" s="128" t="s">
        <v>1092</v>
      </c>
      <c r="F260" s="131" t="s">
        <v>1093</v>
      </c>
      <c r="G260" s="128" t="s">
        <v>66</v>
      </c>
      <c r="H260" s="132"/>
      <c r="I260" s="133"/>
      <c r="J260" s="134" t="s">
        <v>64</v>
      </c>
      <c r="K260" s="134" t="s">
        <v>950</v>
      </c>
      <c r="L260" s="134" t="s">
        <v>376</v>
      </c>
      <c r="M260" s="128" t="s">
        <v>32</v>
      </c>
      <c r="N260" s="26" t="s">
        <v>951</v>
      </c>
      <c r="O260" s="128"/>
      <c r="P260" s="27" t="s">
        <v>981</v>
      </c>
      <c r="Q260" s="27" t="s">
        <v>952</v>
      </c>
      <c r="R260" s="128">
        <v>86.61</v>
      </c>
      <c r="S260" s="0" t="s">
        <v>60</v>
      </c>
      <c r="T260" s="0" t="s">
        <v>21</v>
      </c>
    </row>
    <row r="261" spans="1:20" ht="33.75" customHeight="1" x14ac:dyDescent="0.2">
      <c r="A261" s="128" t="s">
        <v>1094</v>
      </c>
      <c r="B261" s="128" t="s">
        <v>1095</v>
      </c>
      <c r="C261" s="129">
        <f>HYPERLINK("http://atberg.aha.ru/dnv/npk2027-17-37.jpg")</f>
        <v/>
      </c>
      <c r="D261" s="130"/>
      <c r="E261" s="128" t="s">
        <v>1096</v>
      </c>
      <c r="F261" s="131" t="s">
        <v>1097</v>
      </c>
      <c r="G261" s="128" t="s">
        <v>66</v>
      </c>
      <c r="H261" s="132"/>
      <c r="I261" s="133"/>
      <c r="J261" s="134" t="s">
        <v>64</v>
      </c>
      <c r="K261" s="134" t="s">
        <v>950</v>
      </c>
      <c r="L261" s="134" t="s">
        <v>376</v>
      </c>
      <c r="M261" s="128" t="s">
        <v>32</v>
      </c>
      <c r="N261" s="26" t="s">
        <v>951</v>
      </c>
      <c r="O261" s="128"/>
      <c r="P261" s="27" t="s">
        <v>71</v>
      </c>
      <c r="Q261" s="27" t="s">
        <v>952</v>
      </c>
      <c r="R261" s="128">
        <v>86.61</v>
      </c>
      <c r="S261" s="0" t="s">
        <v>59</v>
      </c>
      <c r="T261" s="0" t="s">
        <v>21</v>
      </c>
    </row>
    <row r="262" spans="1:20" ht="33.75" customHeight="1" x14ac:dyDescent="0.2">
      <c r="A262" s="128" t="s">
        <v>1098</v>
      </c>
      <c r="B262" s="128" t="s">
        <v>1099</v>
      </c>
      <c r="C262" s="129">
        <f>HYPERLINK("http://atberg.aha.ru/dnv/npk2027-17-36.jpg")</f>
        <v/>
      </c>
      <c r="D262" s="130"/>
      <c r="E262" s="128" t="s">
        <v>1100</v>
      </c>
      <c r="F262" s="131" t="s">
        <v>1101</v>
      </c>
      <c r="G262" s="128" t="s">
        <v>66</v>
      </c>
      <c r="H262" s="132"/>
      <c r="I262" s="133"/>
      <c r="J262" s="134" t="s">
        <v>64</v>
      </c>
      <c r="K262" s="134" t="s">
        <v>1102</v>
      </c>
      <c r="L262" s="134" t="s">
        <v>58</v>
      </c>
      <c r="M262" s="128" t="s">
        <v>72</v>
      </c>
      <c r="N262" s="26" t="s">
        <v>959</v>
      </c>
      <c r="O262" s="128"/>
      <c r="P262" s="27" t="s">
        <v>960</v>
      </c>
      <c r="Q262" s="27" t="s">
        <v>952</v>
      </c>
      <c r="R262" s="128">
        <v>86.61</v>
      </c>
      <c r="S262" s="0" t="s">
        <v>57</v>
      </c>
      <c r="T262" s="0" t="s">
        <v>21</v>
      </c>
    </row>
    <row r="263" spans="1:20" ht="33.75" customHeight="1" x14ac:dyDescent="0.2">
      <c r="A263" s="128" t="s">
        <v>1103</v>
      </c>
      <c r="B263" s="128" t="s">
        <v>1104</v>
      </c>
      <c r="C263" s="129">
        <f>HYPERLINK("http://atberg.aha.ru/dnv/npk2027-17-38.jpg")</f>
        <v/>
      </c>
      <c r="D263" s="130"/>
      <c r="E263" s="128" t="s">
        <v>1105</v>
      </c>
      <c r="F263" s="131" t="s">
        <v>1106</v>
      </c>
      <c r="G263" s="128" t="s">
        <v>66</v>
      </c>
      <c r="H263" s="132"/>
      <c r="I263" s="133"/>
      <c r="J263" s="134" t="s">
        <v>64</v>
      </c>
      <c r="K263" s="134" t="s">
        <v>950</v>
      </c>
      <c r="L263" s="134" t="s">
        <v>376</v>
      </c>
      <c r="M263" s="128" t="s">
        <v>72</v>
      </c>
      <c r="N263" s="26" t="s">
        <v>959</v>
      </c>
      <c r="O263" s="128"/>
      <c r="P263" s="27" t="s">
        <v>960</v>
      </c>
      <c r="Q263" s="27" t="s">
        <v>952</v>
      </c>
      <c r="R263" s="128">
        <v>86.61</v>
      </c>
      <c r="S263" s="0" t="s">
        <v>63</v>
      </c>
      <c r="T263" s="0" t="s">
        <v>21</v>
      </c>
    </row>
    <row r="264" spans="1:20" ht="33.75" customHeight="1" x14ac:dyDescent="0.2">
      <c r="A264" s="128" t="s">
        <v>1107</v>
      </c>
      <c r="B264" s="128" t="s">
        <v>1108</v>
      </c>
      <c r="C264" s="129">
        <f>HYPERLINK("http://atberg.aha.ru/dnv/npk2027-17-39.jpg")</f>
        <v/>
      </c>
      <c r="D264" s="130"/>
      <c r="E264" s="128" t="s">
        <v>1109</v>
      </c>
      <c r="F264" s="131" t="s">
        <v>1110</v>
      </c>
      <c r="G264" s="128" t="s">
        <v>66</v>
      </c>
      <c r="H264" s="132"/>
      <c r="I264" s="133"/>
      <c r="J264" s="134" t="s">
        <v>64</v>
      </c>
      <c r="K264" s="134" t="s">
        <v>950</v>
      </c>
      <c r="L264" s="134" t="s">
        <v>376</v>
      </c>
      <c r="M264" s="128" t="s">
        <v>32</v>
      </c>
      <c r="N264" s="26" t="s">
        <v>951</v>
      </c>
      <c r="O264" s="128"/>
      <c r="P264" s="27" t="s">
        <v>71</v>
      </c>
      <c r="Q264" s="27" t="s">
        <v>952</v>
      </c>
      <c r="R264" s="128">
        <v>86.61</v>
      </c>
      <c r="S264" s="0" t="s">
        <v>62</v>
      </c>
      <c r="T264" s="0" t="s">
        <v>21</v>
      </c>
    </row>
    <row r="265" spans="1:20" ht="33.75" customHeight="1" x14ac:dyDescent="0.2">
      <c r="A265" s="128" t="s">
        <v>1111</v>
      </c>
      <c r="B265" s="128" t="s">
        <v>1112</v>
      </c>
      <c r="C265" s="129">
        <f>HYPERLINK("http://atberg.aha.ru/dnv/npk2027-17-40.jpg")</f>
        <v/>
      </c>
      <c r="D265" s="130"/>
      <c r="E265" s="128" t="s">
        <v>1113</v>
      </c>
      <c r="F265" s="131" t="s">
        <v>1114</v>
      </c>
      <c r="G265" s="128" t="s">
        <v>66</v>
      </c>
      <c r="H265" s="132"/>
      <c r="I265" s="133"/>
      <c r="J265" s="134" t="s">
        <v>64</v>
      </c>
      <c r="K265" s="134" t="s">
        <v>950</v>
      </c>
      <c r="L265" s="134" t="s">
        <v>376</v>
      </c>
      <c r="M265" s="128" t="s">
        <v>72</v>
      </c>
      <c r="N265" s="26" t="s">
        <v>959</v>
      </c>
      <c r="O265" s="128"/>
      <c r="P265" s="27" t="s">
        <v>960</v>
      </c>
      <c r="Q265" s="27" t="s">
        <v>952</v>
      </c>
      <c r="R265" s="128">
        <v>86.61</v>
      </c>
      <c r="S265" s="0" t="s">
        <v>953</v>
      </c>
      <c r="T265" s="0" t="s">
        <v>21</v>
      </c>
    </row>
  </sheetData>
  <mergeCells count="1">
    <mergeCell ref="F7:M7"/>
  </mergeCells>
  <phoneticPr fontId="0" type="noConversion"/>
  <printOptions/>
  <pageMargins left="0.39370078740157477" right="0.39370078740157477" top="0.39370078740157477" bottom="0.39370078740157477" header="0" footer="0"/>
  <pageSetup paperSize="0" pageOrder="overThenDown" orientation="portrait"/>
  <headerFooter alignWithMargins="0"/>
  <drawing r:id="rId1"/>
  <tableParts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Лист_1</vt:lpstr>
      <vt:lpstr>Лист_1!Print_Area</vt:lpstr>
      <vt:lpstr>Лист_1!Print_Titles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2026-04-30T10:04:56Z</dcterms:created>
  <dc:creator>nadez</dc:creator>
  <cp:lastModifiedBy>Анохин Максим</cp:lastModifiedBy>
  <cp:lastPrinted>2026-04-30T10:04:56Z</cp:lastPrinted>
  <dcterms:modified xsi:type="dcterms:W3CDTF">2026-05-05T11:59:37Z</dcterms:modified>
  <cp:revision>1</cp:revision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2.7.2</lpwstr>
  </property>
</Properties>
</file>