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bookViews>
    <workbookView xWindow="0" yWindow="0" windowWidth="23256" windowHeight="12300"/>
  </bookViews>
  <sheets>
    <sheet name="TDSheet" sheetId="1" r:id="rId1"/>
  </sheets>
  <calcPr calcId="144525" refMode="R1C1"/>
</workbook>
</file>

<file path=xl/calcChain.xml><?xml version="1.0" encoding="utf-8"?>
<calcChain xmlns="http://schemas.openxmlformats.org/spreadsheetml/2006/main">
  <c r="R18" i="1" l="1"/>
  <c r="T18" i="1"/>
  <c r="U18" i="1"/>
  <c r="U11" i="1" s="1"/>
  <c r="V18" i="1"/>
  <c r="V11" i="1" s="1"/>
  <c r="AE18" i="1"/>
  <c r="R22" i="1"/>
  <c r="T22" i="1"/>
  <c r="U22" i="1"/>
  <c r="V22" i="1"/>
  <c r="AE22" i="1"/>
  <c r="R23" i="1"/>
  <c r="T23" i="1" s="1"/>
  <c r="U23" i="1"/>
  <c r="V23" i="1"/>
  <c r="R28" i="1"/>
  <c r="T28" i="1" s="1"/>
  <c r="U28" i="1"/>
  <c r="V28" i="1"/>
  <c r="AE28" i="1"/>
  <c r="R31" i="1"/>
  <c r="T31" i="1" s="1"/>
  <c r="U31" i="1"/>
  <c r="V31" i="1"/>
  <c r="AE31" i="1"/>
  <c r="R32" i="1"/>
  <c r="T32" i="1"/>
  <c r="U32" i="1"/>
  <c r="V32" i="1"/>
  <c r="AE32" i="1"/>
  <c r="R33" i="1"/>
  <c r="T33" i="1"/>
  <c r="U33" i="1"/>
  <c r="V33" i="1"/>
  <c r="AE33" i="1"/>
  <c r="R35" i="1"/>
  <c r="T35" i="1" s="1"/>
  <c r="U35" i="1"/>
  <c r="V35" i="1"/>
  <c r="AE35" i="1"/>
  <c r="R36" i="1"/>
  <c r="T36" i="1" s="1"/>
  <c r="U36" i="1"/>
  <c r="V36" i="1"/>
  <c r="AE36" i="1"/>
  <c r="R38" i="1"/>
  <c r="T38" i="1"/>
  <c r="U38" i="1"/>
  <c r="V38" i="1"/>
  <c r="AE38" i="1"/>
  <c r="R39" i="1"/>
  <c r="T39" i="1"/>
  <c r="U39" i="1"/>
  <c r="V39" i="1"/>
  <c r="AE39" i="1"/>
  <c r="R40" i="1"/>
  <c r="T40" i="1" s="1"/>
  <c r="U40" i="1"/>
  <c r="V40" i="1"/>
  <c r="AE40" i="1"/>
  <c r="R41" i="1"/>
  <c r="T41" i="1" s="1"/>
  <c r="U41" i="1"/>
  <c r="V41" i="1"/>
  <c r="AE41" i="1"/>
  <c r="R43" i="1"/>
  <c r="T43" i="1"/>
  <c r="U43" i="1"/>
  <c r="V43" i="1"/>
  <c r="AE43" i="1"/>
  <c r="R44" i="1"/>
  <c r="T44" i="1"/>
  <c r="U44" i="1"/>
  <c r="V44" i="1"/>
  <c r="AE44" i="1"/>
  <c r="R48" i="1"/>
  <c r="T48" i="1" s="1"/>
  <c r="U48" i="1"/>
  <c r="V48" i="1"/>
  <c r="AE48" i="1"/>
  <c r="R50" i="1"/>
  <c r="T50" i="1" s="1"/>
  <c r="U50" i="1"/>
  <c r="V50" i="1"/>
  <c r="AE50" i="1"/>
  <c r="R53" i="1"/>
  <c r="T53" i="1"/>
  <c r="U53" i="1"/>
  <c r="V53" i="1"/>
  <c r="AE53" i="1"/>
  <c r="R54" i="1"/>
  <c r="T54" i="1"/>
  <c r="U54" i="1"/>
  <c r="V54" i="1"/>
  <c r="AE54" i="1"/>
  <c r="R56" i="1"/>
  <c r="T56" i="1" s="1"/>
  <c r="U56" i="1"/>
  <c r="V56" i="1"/>
  <c r="AE56" i="1"/>
  <c r="R59" i="1"/>
  <c r="T59" i="1" s="1"/>
  <c r="U59" i="1"/>
  <c r="V59" i="1"/>
  <c r="AE59" i="1"/>
  <c r="T11" i="1" l="1"/>
</calcChain>
</file>

<file path=xl/sharedStrings.xml><?xml version="1.0" encoding="utf-8"?>
<sst xmlns="http://schemas.openxmlformats.org/spreadsheetml/2006/main" count="339" uniqueCount="203">
  <si>
    <t xml:space="preserve">Прайс-лист </t>
  </si>
  <si>
    <t>28.04.2026</t>
  </si>
  <si>
    <t>ООО "Издательский Дом "Проф-Пресс"</t>
  </si>
  <si>
    <t>Скидка клиента:</t>
  </si>
  <si>
    <t>Номер</t>
  </si>
  <si>
    <t>Код</t>
  </si>
  <si>
    <t>Наименование</t>
  </si>
  <si>
    <t>ISBN</t>
  </si>
  <si>
    <t>Маркировка</t>
  </si>
  <si>
    <t>Текстовое описание</t>
  </si>
  <si>
    <t>Стандарт Паллеты</t>
  </si>
  <si>
    <t>Стандарт коробки</t>
  </si>
  <si>
    <t>Стандарт спайки</t>
  </si>
  <si>
    <t>Кол-во на складах</t>
  </si>
  <si>
    <t>Изображение</t>
  </si>
  <si>
    <t>Старая цена</t>
  </si>
  <si>
    <t>Минимальный Заказ</t>
  </si>
  <si>
    <t>Цена</t>
  </si>
  <si>
    <t>ЗАКАЗ</t>
  </si>
  <si>
    <t>Сумма заказа</t>
  </si>
  <si>
    <t>Масса</t>
  </si>
  <si>
    <t>Объем</t>
  </si>
  <si>
    <t>Новинка</t>
  </si>
  <si>
    <t>Штрихкод</t>
  </si>
  <si>
    <t>Ставка НДС</t>
  </si>
  <si>
    <t>Авторы</t>
  </si>
  <si>
    <t>Видео Rutube</t>
  </si>
  <si>
    <t>Возрастные ограничения</t>
  </si>
  <si>
    <t>Дата тиража</t>
  </si>
  <si>
    <t>Жанр</t>
  </si>
  <si>
    <t>Картинка на сайте</t>
  </si>
  <si>
    <t>Количество страниц</t>
  </si>
  <si>
    <t>Отделка</t>
  </si>
  <si>
    <t>Переплет</t>
  </si>
  <si>
    <t>Плотность блока</t>
  </si>
  <si>
    <t>Подлежит маркировке Честный знак</t>
  </si>
  <si>
    <t>Пол</t>
  </si>
  <si>
    <t>Серия (доп. реквизит)</t>
  </si>
  <si>
    <t>Формат (строкой)</t>
  </si>
  <si>
    <t>07. Издательский Дом Проф-Пресс</t>
  </si>
  <si>
    <t xml:space="preserve"> CЕРИЯ: ТРЕНДХАУС</t>
  </si>
  <si>
    <t>КОМИКСЫ</t>
  </si>
  <si>
    <t>СЕРИЯ: ТРЕНДХАУС. КАПИБАРА И ГУСЬ, глянц.ламин, КБС, 165х240</t>
  </si>
  <si>
    <t>273311</t>
  </si>
  <si>
    <t>КНИЖКА-КОМИКС. ТРЕНДХАУС. Капибара и Гусь. Том 9. СуперДетективы идут по следу. 165х240</t>
  </si>
  <si>
    <t>978-5-378-36047-5</t>
  </si>
  <si>
    <t>После незапланированного, но такого душевного и полезного отдыха в деревне легендарная троица вернулась домой. Казалось бы, все приключения остались далеко позади. Однако герои случайно находят в чемодане секретное письмо. Таинственный суперагент поручает им найти похищенный ценный экспонат — инновационную игрушку, которую должны представить на международной выставке.</t>
  </si>
  <si>
    <t>&gt;400</t>
  </si>
  <si>
    <t>НОВИНКА</t>
  </si>
  <si>
    <t>9785378360475</t>
  </si>
  <si>
    <t>10%</t>
  </si>
  <si>
    <t>Брагинец Наталья Владимировна</t>
  </si>
  <si>
    <t>0+</t>
  </si>
  <si>
    <t>глянцевая ламинация</t>
  </si>
  <si>
    <t>КБС (клеевое бесшовное скрепление)</t>
  </si>
  <si>
    <t>Не подлежит маркировке ЧЗ</t>
  </si>
  <si>
    <t>5. ИЗДАНИЯ ДЛЯ ТВОРЧЕСТВА И ПЛАНИРОВАНИЯ</t>
  </si>
  <si>
    <t>Альбомы для фото</t>
  </si>
  <si>
    <t>СЕРИЯ: ПЕРВЫЙ АЛЬБОМ МАЛЫША мат.ламин, тиснение 200х200</t>
  </si>
  <si>
    <t>268563</t>
  </si>
  <si>
    <t>ПЕРВЫЙ АЛЬБОМ МАЛЫША</t>
  </si>
  <si>
    <t>467-0-159-30256-8</t>
  </si>
  <si>
    <t>Серия "Первый альбом малыша" создана для родителей, которые хотят запечатлеть самые важные моменты первых лет жизни малыша. Первая улыбка, прогулки, встреча нового года и дня рождения - все эти рубрики можно заполнить фотографиями и записать свои ощущения важных моментов родительства.</t>
  </si>
  <si>
    <t>4670159302568</t>
  </si>
  <si>
    <t>22%</t>
  </si>
  <si>
    <t>мат ламинация+тиснение</t>
  </si>
  <si>
    <t>7БЦ</t>
  </si>
  <si>
    <t>200х200х7</t>
  </si>
  <si>
    <t>268565</t>
  </si>
  <si>
    <t>ПЕРВЫЙ АЛЬБОМ МАЛЫША. НАША КРОХА</t>
  </si>
  <si>
    <t>467-0-159-30255-1</t>
  </si>
  <si>
    <t>4670159302551</t>
  </si>
  <si>
    <t>6. TВОРЧЕСТВО, БРОШЮРЫ, ПОСОБИЯ</t>
  </si>
  <si>
    <t>РАСКРАСКИ</t>
  </si>
  <si>
    <t xml:space="preserve"> РАСКРАСКИ ПРЕМИУМ</t>
  </si>
  <si>
    <t>СЕРИЯ: РАСКРАСКА ПО НОМЕРАМ. ПРЕМИУМ КБС 210х297</t>
  </si>
  <si>
    <t>273318</t>
  </si>
  <si>
    <t>РАСКРАСКА ПО НОМЕРАМ. ПРЕМИУМ. Кругосветное путешествие</t>
  </si>
  <si>
    <t>978-5-378-36023-9</t>
  </si>
  <si>
    <t>Вы держите в руках идеальную раскраску для арт-медитации, для вашего творческого и расслабляющего хобби. Каждый сюжет станет вашим личным билетом к самым знаменитым уголкам планеты, где залитые солнцем площади соседствуют с величественными дворцами, утопающими в зелени, а колоритные европейские улочки и загадочные руины древних цивилизаций сменяются видами на безбрежные морские просторы. Придумывайте собственные цветовые решения или вдохновляйтесь готовой палитрой!</t>
  </si>
  <si>
    <t>9785378360239</t>
  </si>
  <si>
    <t>f8e4efb6644db92d705af40389c7210a</t>
  </si>
  <si>
    <t>6+</t>
  </si>
  <si>
    <t>210х298х12</t>
  </si>
  <si>
    <t xml:space="preserve"> РАСКРАСКИ ЭКОНОМ</t>
  </si>
  <si>
    <t>CЕРИЯ: РАСКРАСКИ А4 эконом, 8 листов, мелов.обл., 195х276</t>
  </si>
  <si>
    <t>273316</t>
  </si>
  <si>
    <t>РАСКРАСКА А4 эконом. ДЛЯ МАЛЫШЕЙ (КОТЭ)</t>
  </si>
  <si>
    <t>978-5-378-36035-2</t>
  </si>
  <si>
    <t>В новой серии раскрасок А4 малыши найдут множество интересных сюжетов и забавных картинок для раскрашивания. Дайте ребёнку цветные карандаши или краски, и он с удовольствием и пользой проведёт время!</t>
  </si>
  <si>
    <t>9785378360352</t>
  </si>
  <si>
    <t>на скрепке</t>
  </si>
  <si>
    <t>195х276х2</t>
  </si>
  <si>
    <t>273314</t>
  </si>
  <si>
    <t>РАСКРАСКА А4 эконом. МАЛЫШ ЦЫП-ЦЫП</t>
  </si>
  <si>
    <t>978-5-378-36033-8</t>
  </si>
  <si>
    <t>9785378360338</t>
  </si>
  <si>
    <t>273313</t>
  </si>
  <si>
    <t>РАСКРАСКА А4 эконом. МАСТЕР ВИТЯ И ДРУЗЬЯ</t>
  </si>
  <si>
    <t>978-5-378-36034-5</t>
  </si>
  <si>
    <t>9785378360345</t>
  </si>
  <si>
    <t>СЕРИЯ: РАСКРАСКА "100 КАРТИНОК" на гребне 195х297</t>
  </si>
  <si>
    <t>270088</t>
  </si>
  <si>
    <t>РАСКРАСКА 100 КАРТИНОК. КАПИБАРА И ГУСЬ</t>
  </si>
  <si>
    <t>978-5-378-35963-9</t>
  </si>
  <si>
    <t>Количество страниц для рисования, множество сюжетов и героев в раскраске "100 картинок" определённо вызовут восторг у ребёнка. Творчество развивает мелкую моторику, концентрацию внимания, снижает уровень эмоционального возбуждения у детей, способствует подготовке руки к письму. А ещё это очень интересно и увлекательно!</t>
  </si>
  <si>
    <t>9785378359639</t>
  </si>
  <si>
    <t>46b65fe27626557dc51c30c8cde596a0</t>
  </si>
  <si>
    <t>на гребне</t>
  </si>
  <si>
    <t>200х297х10</t>
  </si>
  <si>
    <t>270089</t>
  </si>
  <si>
    <t>РАСКРАСКА 100 КАРТИНОК. МАСТЕР ВИТЯ И МОТОР</t>
  </si>
  <si>
    <t>978-5-378-35964-6</t>
  </si>
  <si>
    <t>9785378359646</t>
  </si>
  <si>
    <t>СЕРИЯ: РАСКРАСКА ДЛЯ МАРКЕРОВ глян.ламин. 196х240</t>
  </si>
  <si>
    <t>270092</t>
  </si>
  <si>
    <t>РАСКРАСКА ДЛЯ МАРКЕРОВ. КОРЕЙСКАЯ ЭСТЕТИКА</t>
  </si>
  <si>
    <t>978-5-378-35991-2</t>
  </si>
  <si>
    <t>9785378359912</t>
  </si>
  <si>
    <t>Ким Юн Су</t>
  </si>
  <si>
    <t>195х240х5</t>
  </si>
  <si>
    <t>270095</t>
  </si>
  <si>
    <t>РАСКРАСКА ДЛЯ МАРКЕРОВ. МАГИЧЕСКАЯ АКАДЕМИЯ</t>
  </si>
  <si>
    <t>978-5-378-35993-6</t>
  </si>
  <si>
    <t>Серия "Раскраска для маркеров" созданы для настоящего творчества. вы можете смело раскрашивать иллюстрации любыми материалами - от спиртовых маркеров до гелевых ручек. Плотная бумага позволит раскрашивать иллюстрацию в несколько слоев и и при этом не бояться, что страница порвется. А Благодаря специальной защитной подложке, которую вы можете положить под раскрашиваемую страницу, чернила маркеров не проступают насквозь и не пачкают следующие страницы. Все изображения односторонние — вы можете смело использовать спиртовые маркеры, не переживая за «оборотку». Никаких лишних пятен, только чистый и яркий результат.</t>
  </si>
  <si>
    <t>9785378359936</t>
  </si>
  <si>
    <t>196х240х4</t>
  </si>
  <si>
    <t>270091</t>
  </si>
  <si>
    <t>РАСКРАСКА ДЛЯ МАРКЕРОВ. МИР СЛАДОСТЕЙ</t>
  </si>
  <si>
    <t>978-5-378-35992-9</t>
  </si>
  <si>
    <t>9785378359929</t>
  </si>
  <si>
    <t>270093</t>
  </si>
  <si>
    <t>РАСКРАСКА ДЛЯ МАРКЕРОВ. СЧАСТЛИВЫЙ СССР</t>
  </si>
  <si>
    <t>978-5-378-35994-3</t>
  </si>
  <si>
    <t>9785378359943</t>
  </si>
  <si>
    <t>СЕРИЯ: РАСКРАСКА-СТИКЕРБУК на гребне 142х202</t>
  </si>
  <si>
    <t>270086</t>
  </si>
  <si>
    <t>РАСКРАСКА-СТИКЕРБУК. ТУРБОЗАВРЫ</t>
  </si>
  <si>
    <t>978-5-378-35961-5</t>
  </si>
  <si>
    <t>Не просто наклейки... Не просто раскраска... Новая раскраска-стикербук! Сначала раскрась, потом наклей! Целых 12 листов творчества и удовольствия!</t>
  </si>
  <si>
    <t>9785378359615</t>
  </si>
  <si>
    <t>150х202х7</t>
  </si>
  <si>
    <t>270087</t>
  </si>
  <si>
    <t>РАСКРАСКА-СТИКЕРБУК. ЦВЕТНЯШКИ</t>
  </si>
  <si>
    <t>978-5-378-35962-2</t>
  </si>
  <si>
    <t>9785378359622</t>
  </si>
  <si>
    <t>90. ПРОДУКЦИЯ НА БУМАГЕ</t>
  </si>
  <si>
    <t>ДЕТСКИЕ ДЕТЕКТИВЫ</t>
  </si>
  <si>
    <t>СЕРИЯ: ДЕТЕКТИВНЫЙ КОМИКС КБС офсет 100гр, глян.ламин. 165х240</t>
  </si>
  <si>
    <t>273278</t>
  </si>
  <si>
    <t>ДЕТЕКТИВНЫЙ КОМИКС КБС. Пункт выдачи призраков</t>
  </si>
  <si>
    <t>978-5-378-36048-2</t>
  </si>
  <si>
    <t>Всё началось с этого глупого мячика... Если бы не Рекс, им бы и в голову не пришло идти в этот заброшенный дом и искать там под вековой пылью какого-то призрака. А потом ещё и этот спор: есть призраки на самом деле или нет. И теперь, пока они не выяснят правду, меня никто не отведёт на маникюр!!!</t>
  </si>
  <si>
    <t>9785378360482</t>
  </si>
  <si>
    <t>Ефименко Кристина</t>
  </si>
  <si>
    <t>165х240х5</t>
  </si>
  <si>
    <t>СЕРИЯ: ДЕТСКИЙ ДЕТЕКТИВ офсет 100гр, глянц.ламин.</t>
  </si>
  <si>
    <t>271674</t>
  </si>
  <si>
    <t>ДЕТСКИЙ ДЕТЕКТИВ. Преступление в кленовом переулке</t>
  </si>
  <si>
    <t>978-5-378-36025-3</t>
  </si>
  <si>
    <t xml:space="preserve">Богдан и Лиза — одноклассники и друзья, да к тому же живут в одном доме! Однажды они обнаруживают пропажу знаменитого соседа и начинают собственное расследование. Вскоре становится ясно, что писатель не просто пропал — его похитили. Оказывается, что корни преступления уходят в историю десятилетней давности… Вместе с друзьями попробуйте найти виновных, а также понять, при чём здесь австралийское племя тасов! </t>
  </si>
  <si>
    <t>9785378360253</t>
  </si>
  <si>
    <t>Заболотная Этери Николаевна</t>
  </si>
  <si>
    <t>170х220х11</t>
  </si>
  <si>
    <t>РОМАНЫ ДЛЯ ДЕВОЧЕК</t>
  </si>
  <si>
    <t>СЕРИЯ: РОМАНЫ ДЛЯ ДЕВОЧЕК офсет, выб лак, КБС 147х203</t>
  </si>
  <si>
    <t>265132</t>
  </si>
  <si>
    <t>РОМАНЫ ДЛЯ ДЕВОЧЕК. КБС. Мелодия первой любви</t>
  </si>
  <si>
    <t>978-5-378-35874-8</t>
  </si>
  <si>
    <t>«Меня зовут Лена Лебедева, у меня был план на ближайшие годы: выиграть музыкальный конкурс «Пиано», закончить школу и поступить в консерваторию имени Римского-Корсакова. А дальше всё предельно ясно... по крайней мере моей маме. Но в последнее время я не знаю, чего хочу в будущем. Однако бросить музыкалку... Это всё равно, что почти доплыть до берега и повернуть назад, потому что ты устал. Ещё и новенький этот — как будто с другой планеты прибыл, а такие не особо нравятся. Новая учительница по биологии меня явно невзлюбила, теперь дополнительные занятия прибавятся. А самое странное, я никак не ожидала, что по стечению обстоятельств именно с новеньким мне будет так спокойно и интересно общаться...»</t>
  </si>
  <si>
    <t>9785378358748</t>
  </si>
  <si>
    <t>Зимова Анна Сергеевна</t>
  </si>
  <si>
    <t>4a0ba97bb385f2858fbe0bad093abffd</t>
  </si>
  <si>
    <t>выборочный лак</t>
  </si>
  <si>
    <t>133х195х19</t>
  </si>
  <si>
    <t>267377</t>
  </si>
  <si>
    <t>РОМАНЫ ДЛЯ ДЕВОЧЕК. КБС. Пышечная, согревающая сердца</t>
  </si>
  <si>
    <t>978-5-378-35921-9</t>
  </si>
  <si>
    <t>Хилинг-роман, пропитанный запахом пышек и атмосферой Cанкт-Петербурга. Маша Литвинова привыкла стойко справляться с трудностями и молчать о своих проблемах. Но всё меняется, когда она с семьёй переезжает в Петербург, и родители открывают маленькую пышечную у набережной Карповки. Тревожная жизнь Маши наполняется ароматом жареного теста, сонным гудением кофемашины под шум дождя за окном, чувством причастности к общему делу. А главное — душевными разговорами с незнакомцами, которые незаметно становятся очень близкими. В место, где даже самый холодный и дождливый петербургский день наполняется ароматом свежей выпечки.</t>
  </si>
  <si>
    <t>9785378359219</t>
  </si>
  <si>
    <t>Тоболина Инна</t>
  </si>
  <si>
    <t>12+</t>
  </si>
  <si>
    <t>мат. лам+выб.лак</t>
  </si>
  <si>
    <t>142х195х20</t>
  </si>
  <si>
    <t>СЕРИЯ: КЛАССИКА офсет, выб лак, КБС 140х195</t>
  </si>
  <si>
    <t>265104</t>
  </si>
  <si>
    <t>КЛАССИКА. М.А.Булгаков. Собачье сердце</t>
  </si>
  <si>
    <t>978-5-378-35872-4</t>
  </si>
  <si>
    <t>Повесть Михаила Булгакова «Собачье сердце» — сатирическое произведение, в котором раскрывается критика большевизма и идеи преобразования человечества. По сюжету гениальный ученый профессор Преображенский идет на небывалый эксперимент — он пересаживает гипофиз хулигана и пьяницы Клима Чугункина бездомной собаке. Великий эксперимент! Оправдаются ли ожидания ученого? Ответ читатели узнают в книге!</t>
  </si>
  <si>
    <t>9785378358724</t>
  </si>
  <si>
    <t>Булгаков Михаил</t>
  </si>
  <si>
    <t>16+</t>
  </si>
  <si>
    <t>135х195х12</t>
  </si>
  <si>
    <t>ШКОЛЬНАЯ ПРОГРАММА</t>
  </si>
  <si>
    <t>СБОРНИКИ ДЛЯ ШКОЛЫ офсет, глянц.ламин. 145х203</t>
  </si>
  <si>
    <t>271680</t>
  </si>
  <si>
    <t>ВСЕ РАССКАЗЫ ДЛЯ ЛЕТНЕГО ЧТЕНИЯ</t>
  </si>
  <si>
    <t>978-5-378-36024-6</t>
  </si>
  <si>
    <t>Сборник «Все рассказы для летнего чтения» собрал в себе множество произведений для учеников начальной школы, которые можно прочесть на летних каникулах. В этой книге юный читатель познакомится с рассказами Л. Н. Толстого, М. М. Пришвина, А. С. Пушкина, Ш. Перро, Г. Х. Андерсена и окунётся в мир русских народных сказок. Книгу украшают иллюстрации, которые сделают чтение более интересным и захватывающим. Список произведений соответствует школьной программе.</t>
  </si>
  <si>
    <t>9785378360246</t>
  </si>
  <si>
    <t>Крылов Иван Андреевич, Толстой Лев Николаевич, Пушкин Александр Сергеевич, Толстой Алексей Константинович, Рылеев Кондратий Фёдорович, Лермонтов Михаил Юрьевич, Никитин Иван Саввич, Некрасов Николай Алексеевич, Блок Александр Александрович, Фет Афанасий Афанасьевич, Перро Шарль, Андерсен Ганс Христиан, Братья Гримм и другие</t>
  </si>
  <si>
    <t>cb47fabe82dcc56fd8648667e570957c</t>
  </si>
  <si>
    <t>144х204х29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</si>
</sst>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0"/>
    <numFmt numFmtId="177" formatCode="0.000"/>
    <numFmt numFmtId="178" formatCode="0.0000"/>
  </numFmts>
  <fonts count="15" x14ac:knownFonts="1">
    <font>
      <sz val="8"/>
      <name val="Arial"/>
      <family val="2"/>
      <charset val="204"/>
    </font>
    <font>
      <b/>
      <sz val="18"/>
      <name val="Arial"/>
      <family val="2"/>
      <charset val="204"/>
    </font>
    <font>
      <sz val="10"/>
      <name val="Arial"/>
      <family val="2"/>
      <charset val="204"/>
    </font>
    <font>
      <b/>
      <sz val="12"/>
      <name val="Arial"/>
      <family val="2"/>
      <charset val="204"/>
    </font>
    <font>
      <sz val="11"/>
      <name val="Arial"/>
      <family val="2"/>
      <charset val="204"/>
    </font>
    <font>
      <sz val="9"/>
      <name val="Arial"/>
      <family val="2"/>
      <charset val="204"/>
    </font>
    <font>
      <b/>
      <sz val="9"/>
      <name val="Arial"/>
      <family val="2"/>
      <charset val="204"/>
    </font>
    <font>
      <b/>
      <sz val="8"/>
      <name val="Arial"/>
      <family val="2"/>
      <charset val="204"/>
    </font>
    <font>
      <b/>
      <u/>
      <sz val="12"/>
      <color indexed="12"/>
      <name val="Arial"/>
      <family val="2"/>
      <charset val="204"/>
    </font>
    <font>
      <b/>
      <sz val="12"/>
      <color indexed="12"/>
      <name val="Arial"/>
      <family val="2"/>
      <charset val="204"/>
    </font>
    <font>
      <b/>
      <i/>
      <u/>
      <sz val="9"/>
      <color indexed="8"/>
      <name val="Arial"/>
      <family val="2"/>
      <charset val="204"/>
    </font>
    <font>
      <b/>
      <i/>
      <sz val="9"/>
      <color indexed="8"/>
      <name val="Arial"/>
      <family val="2"/>
      <charset val="204"/>
    </font>
    <font>
      <b/>
      <sz val="8"/>
      <color indexed="10"/>
      <name val="Arial"/>
      <family val="2"/>
      <charset val="204"/>
    </font>
    <font>
      <b/>
      <sz val="10"/>
      <name val="Arial"/>
      <family val="2"/>
      <charset val="204"/>
    </font>
    <font>
      <sz val="8"/>
      <color indexed="8"/>
      <name val="Arial"/>
      <family val="2"/>
      <charset val="204"/>
    </font>
  </fonts>
  <fills count="5">
    <fill>
      <patternFill patternType="none"/>
    </fill>
    <fill>
      <patternFill patternType="gray125"/>
    </fill>
    <fill>
      <patternFill patternType="solid">
        <fgColor indexed="27"/>
        <bgColor indexed="64"/>
      </patternFill>
    </fill>
    <fill>
      <patternFill patternType="solid">
        <fgColor indexed="24"/>
        <bgColor indexed="64"/>
      </patternFill>
    </fill>
    <fill>
      <patternFill patternType="solid">
        <fgColor indexed="13"/>
        <bgColor indexed="64"/>
      </patternFill>
    </fill>
  </fills>
  <borders count="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medium">
        <color indexed="10"/>
      </top>
      <bottom style="medium">
        <color indexed="10"/>
      </bottom>
      <diagonal/>
    </border>
  </borders>
  <cellStyleXfs count="1">
    <xf numFmtId="0" fontId="0" fillId="0" borderId="0"/>
  </cellStyleXfs>
  <cellXfs count="44">
    <xf numFmtId="0" fontId="0" fillId="0" borderId="0" xfId="0" applyNumberFormat="1" applyFont="1" applyFill="1" applyBorder="1" applyAlignment="1" applyProtection="1"/>
    <xf numFmtId="0" fontId="0" fillId="0" borderId="0" xfId="0" applyNumberFormat="1"/>
    <xf numFmtId="0" fontId="1" fillId="0" borderId="0" xfId="0" applyNumberFormat="1" applyFont="1" applyAlignment="1">
      <alignment horizontal="left"/>
    </xf>
    <xf numFmtId="0" fontId="5" fillId="0" borderId="0" xfId="0" applyNumberFormat="1" applyFont="1" applyAlignment="1">
      <alignment horizontal="right" vertical="top"/>
    </xf>
    <xf numFmtId="1" fontId="0" fillId="4" borderId="6" xfId="0" applyNumberFormat="1" applyFont="1" applyFill="1" applyBorder="1" applyAlignment="1">
      <alignment horizontal="right" vertical="top"/>
    </xf>
    <xf numFmtId="0" fontId="0" fillId="4" borderId="7" xfId="0" applyNumberFormat="1" applyFont="1" applyFill="1" applyBorder="1" applyAlignment="1">
      <alignment vertical="top" wrapText="1"/>
    </xf>
    <xf numFmtId="0" fontId="0" fillId="4" borderId="7" xfId="0" applyNumberFormat="1" applyFont="1" applyFill="1" applyBorder="1" applyAlignment="1">
      <alignment vertical="top"/>
    </xf>
    <xf numFmtId="0" fontId="12" fillId="4" borderId="7" xfId="0" applyNumberFormat="1" applyFont="1" applyFill="1" applyBorder="1" applyAlignment="1">
      <alignment horizontal="center" vertical="top"/>
    </xf>
    <xf numFmtId="0" fontId="0" fillId="4" borderId="7" xfId="0" applyNumberFormat="1" applyFont="1" applyFill="1" applyBorder="1" applyAlignment="1">
      <alignment horizontal="left" vertical="top" wrapText="1"/>
    </xf>
    <xf numFmtId="0" fontId="0" fillId="4" borderId="7" xfId="0" applyNumberFormat="1" applyFont="1" applyFill="1" applyBorder="1" applyAlignment="1">
      <alignment horizontal="right" vertical="top"/>
    </xf>
    <xf numFmtId="1" fontId="0" fillId="4" borderId="7" xfId="0" applyNumberFormat="1" applyFont="1" applyFill="1" applyBorder="1" applyAlignment="1">
      <alignment horizontal="right" vertical="top"/>
    </xf>
    <xf numFmtId="0" fontId="0" fillId="4" borderId="7" xfId="0" applyNumberFormat="1" applyFont="1" applyFill="1" applyBorder="1"/>
    <xf numFmtId="0" fontId="13" fillId="3" borderId="8" xfId="0" applyNumberFormat="1" applyFont="1" applyFill="1" applyBorder="1" applyAlignment="1">
      <alignment horizontal="center" vertical="center"/>
    </xf>
    <xf numFmtId="2" fontId="14" fillId="4" borderId="7" xfId="0" applyNumberFormat="1" applyFont="1" applyFill="1" applyBorder="1" applyAlignment="1">
      <alignment horizontal="right" vertical="top"/>
    </xf>
    <xf numFmtId="0" fontId="0" fillId="2" borderId="7" xfId="0" applyNumberFormat="1" applyFont="1" applyFill="1" applyBorder="1" applyAlignment="1" applyProtection="1">
      <alignment horizontal="right" vertical="top"/>
      <protection locked="0"/>
    </xf>
    <xf numFmtId="2" fontId="0" fillId="4" borderId="7" xfId="0" applyNumberFormat="1" applyFont="1" applyFill="1" applyBorder="1" applyAlignment="1">
      <alignment horizontal="right" vertical="top"/>
    </xf>
    <xf numFmtId="176" fontId="0" fillId="4" borderId="7" xfId="0" applyNumberFormat="1" applyFont="1" applyFill="1" applyBorder="1" applyAlignment="1">
      <alignment horizontal="right" vertical="top"/>
    </xf>
    <xf numFmtId="0" fontId="12" fillId="4" borderId="7" xfId="0" applyNumberFormat="1" applyFont="1" applyFill="1" applyBorder="1" applyAlignment="1">
      <alignment horizontal="right" vertical="top"/>
    </xf>
    <xf numFmtId="0" fontId="0" fillId="4" borderId="7" xfId="0" applyNumberFormat="1" applyFont="1" applyFill="1" applyBorder="1" applyAlignment="1">
      <alignment horizontal="left" vertical="top"/>
    </xf>
    <xf numFmtId="177" fontId="0" fillId="4" borderId="7" xfId="0" applyNumberFormat="1" applyFont="1" applyFill="1" applyBorder="1" applyAlignment="1">
      <alignment horizontal="right" vertical="top"/>
    </xf>
    <xf numFmtId="178" fontId="0" fillId="4" borderId="7" xfId="0" applyNumberFormat="1" applyFont="1" applyFill="1" applyBorder="1" applyAlignment="1">
      <alignment horizontal="right" vertical="top"/>
    </xf>
    <xf numFmtId="4" fontId="14" fillId="4" borderId="7" xfId="0" applyNumberFormat="1" applyFont="1" applyFill="1" applyBorder="1" applyAlignment="1">
      <alignment horizontal="right" vertical="top"/>
    </xf>
    <xf numFmtId="1" fontId="0" fillId="4" borderId="7" xfId="0" applyNumberFormat="1" applyFont="1" applyFill="1" applyBorder="1" applyAlignment="1">
      <alignment horizontal="right" vertical="top" wrapText="1"/>
    </xf>
    <xf numFmtId="0" fontId="2" fillId="0" borderId="0" xfId="0" applyNumberFormat="1" applyFont="1" applyAlignment="1">
      <alignment vertical="top"/>
    </xf>
    <xf numFmtId="0" fontId="3" fillId="0" borderId="0" xfId="0" applyNumberFormat="1" applyFont="1" applyAlignment="1">
      <alignment vertical="top" wrapText="1"/>
    </xf>
    <xf numFmtId="0" fontId="13" fillId="0" borderId="0" xfId="0" applyNumberFormat="1" applyFont="1" applyAlignment="1">
      <alignment horizontal="center" vertical="center"/>
    </xf>
    <xf numFmtId="0" fontId="4" fillId="0" borderId="0" xfId="0" applyNumberFormat="1" applyFont="1" applyAlignment="1">
      <alignment vertical="top" wrapText="1"/>
    </xf>
    <xf numFmtId="0" fontId="5" fillId="0" borderId="0" xfId="0" applyNumberFormat="1" applyFont="1" applyAlignment="1">
      <alignment horizontal="right" vertical="top"/>
    </xf>
    <xf numFmtId="0" fontId="6" fillId="0" borderId="0" xfId="0" applyNumberFormat="1" applyFont="1" applyAlignment="1">
      <alignment vertical="top" wrapText="1"/>
    </xf>
    <xf numFmtId="0" fontId="8" fillId="0" borderId="0" xfId="0" applyNumberFormat="1" applyFont="1" applyAlignment="1">
      <alignment vertical="center" wrapText="1"/>
    </xf>
    <xf numFmtId="0" fontId="9" fillId="0" borderId="0" xfId="0" applyNumberFormat="1" applyFont="1" applyAlignment="1">
      <alignment vertical="center" wrapText="1" indent="2"/>
    </xf>
    <xf numFmtId="0" fontId="10" fillId="0" borderId="0" xfId="0" applyNumberFormat="1" applyFont="1" applyAlignment="1">
      <alignment vertical="center" wrapText="1" indent="4"/>
    </xf>
    <xf numFmtId="0" fontId="11" fillId="0" borderId="0" xfId="0" applyNumberFormat="1" applyFont="1" applyAlignment="1">
      <alignment vertical="center" wrapText="1" indent="6"/>
    </xf>
    <xf numFmtId="0" fontId="0" fillId="4" borderId="7" xfId="0" applyNumberFormat="1" applyFont="1" applyFill="1" applyBorder="1" applyAlignment="1">
      <alignment vertical="top" wrapText="1"/>
    </xf>
    <xf numFmtId="0" fontId="11" fillId="0" borderId="0" xfId="0" applyNumberFormat="1" applyFont="1" applyAlignment="1">
      <alignment vertical="center" wrapText="1" indent="8"/>
    </xf>
    <xf numFmtId="0" fontId="7" fillId="4" borderId="1" xfId="0" applyNumberFormat="1" applyFont="1" applyFill="1" applyBorder="1" applyAlignment="1">
      <alignment horizontal="center" vertical="center"/>
    </xf>
    <xf numFmtId="0" fontId="7" fillId="4" borderId="3" xfId="0" applyNumberFormat="1" applyFont="1" applyFill="1" applyBorder="1" applyAlignment="1">
      <alignment horizontal="center" vertical="center"/>
    </xf>
    <xf numFmtId="0" fontId="7" fillId="4" borderId="2" xfId="0" applyNumberFormat="1" applyFont="1" applyFill="1" applyBorder="1" applyAlignment="1">
      <alignment horizontal="center" vertical="center"/>
    </xf>
    <xf numFmtId="0" fontId="7" fillId="4" borderId="4" xfId="0" applyNumberFormat="1" applyFont="1" applyFill="1" applyBorder="1" applyAlignment="1">
      <alignment horizontal="center" vertical="center"/>
    </xf>
    <xf numFmtId="0" fontId="7" fillId="4" borderId="2"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0FFF0"/>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14</xdr:col>
      <xdr:colOff>7620</xdr:colOff>
      <xdr:row>17</xdr:row>
      <xdr:rowOff>0</xdr:rowOff>
    </xdr:from>
    <xdr:to>
      <xdr:col>14</xdr:col>
      <xdr:colOff>15240</xdr:colOff>
      <xdr:row>17</xdr:row>
      <xdr:rowOff>7620</xdr:rowOff>
    </xdr:to>
    <xdr:sp macro="" textlink="">
      <xdr:nvSpPr>
        <xdr:cNvPr id="1087" name="Rectangle 1"/>
        <xdr:cNvSpPr>
          <a:spLocks noChangeArrowheads="1"/>
        </xdr:cNvSpPr>
      </xdr:nvSpPr>
      <xdr:spPr bwMode="auto">
        <a:xfrm>
          <a:off x="10576560" y="328422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21</xdr:row>
      <xdr:rowOff>7620</xdr:rowOff>
    </xdr:from>
    <xdr:to>
      <xdr:col>14</xdr:col>
      <xdr:colOff>15240</xdr:colOff>
      <xdr:row>21</xdr:row>
      <xdr:rowOff>15240</xdr:rowOff>
    </xdr:to>
    <xdr:sp macro="" textlink="">
      <xdr:nvSpPr>
        <xdr:cNvPr id="1088" name="Rectangle 2"/>
        <xdr:cNvSpPr>
          <a:spLocks noChangeArrowheads="1"/>
        </xdr:cNvSpPr>
      </xdr:nvSpPr>
      <xdr:spPr bwMode="auto">
        <a:xfrm>
          <a:off x="10576560" y="501396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22</xdr:row>
      <xdr:rowOff>7620</xdr:rowOff>
    </xdr:from>
    <xdr:to>
      <xdr:col>14</xdr:col>
      <xdr:colOff>15240</xdr:colOff>
      <xdr:row>22</xdr:row>
      <xdr:rowOff>15240</xdr:rowOff>
    </xdr:to>
    <xdr:sp macro="" textlink="">
      <xdr:nvSpPr>
        <xdr:cNvPr id="1089" name="Rectangle 3"/>
        <xdr:cNvSpPr>
          <a:spLocks noChangeArrowheads="1"/>
        </xdr:cNvSpPr>
      </xdr:nvSpPr>
      <xdr:spPr bwMode="auto">
        <a:xfrm>
          <a:off x="10576560" y="623316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27</xdr:row>
      <xdr:rowOff>0</xdr:rowOff>
    </xdr:from>
    <xdr:to>
      <xdr:col>14</xdr:col>
      <xdr:colOff>15240</xdr:colOff>
      <xdr:row>27</xdr:row>
      <xdr:rowOff>7620</xdr:rowOff>
    </xdr:to>
    <xdr:sp macro="" textlink="">
      <xdr:nvSpPr>
        <xdr:cNvPr id="1090" name="Rectangle 4"/>
        <xdr:cNvSpPr>
          <a:spLocks noChangeArrowheads="1"/>
        </xdr:cNvSpPr>
      </xdr:nvSpPr>
      <xdr:spPr bwMode="auto">
        <a:xfrm>
          <a:off x="10576560" y="810006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30</xdr:row>
      <xdr:rowOff>7620</xdr:rowOff>
    </xdr:from>
    <xdr:to>
      <xdr:col>14</xdr:col>
      <xdr:colOff>15240</xdr:colOff>
      <xdr:row>30</xdr:row>
      <xdr:rowOff>15240</xdr:rowOff>
    </xdr:to>
    <xdr:sp macro="" textlink="">
      <xdr:nvSpPr>
        <xdr:cNvPr id="1091" name="Rectangle 5"/>
        <xdr:cNvSpPr>
          <a:spLocks noChangeArrowheads="1"/>
        </xdr:cNvSpPr>
      </xdr:nvSpPr>
      <xdr:spPr bwMode="auto">
        <a:xfrm>
          <a:off x="10576560" y="96316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31</xdr:row>
      <xdr:rowOff>7620</xdr:rowOff>
    </xdr:from>
    <xdr:to>
      <xdr:col>14</xdr:col>
      <xdr:colOff>15240</xdr:colOff>
      <xdr:row>31</xdr:row>
      <xdr:rowOff>15240</xdr:rowOff>
    </xdr:to>
    <xdr:sp macro="" textlink="">
      <xdr:nvSpPr>
        <xdr:cNvPr id="1092" name="Rectangle 6"/>
        <xdr:cNvSpPr>
          <a:spLocks noChangeArrowheads="1"/>
        </xdr:cNvSpPr>
      </xdr:nvSpPr>
      <xdr:spPr bwMode="auto">
        <a:xfrm>
          <a:off x="10576560" y="108508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32</xdr:row>
      <xdr:rowOff>7620</xdr:rowOff>
    </xdr:from>
    <xdr:to>
      <xdr:col>14</xdr:col>
      <xdr:colOff>15240</xdr:colOff>
      <xdr:row>32</xdr:row>
      <xdr:rowOff>15240</xdr:rowOff>
    </xdr:to>
    <xdr:sp macro="" textlink="">
      <xdr:nvSpPr>
        <xdr:cNvPr id="1093" name="Rectangle 7"/>
        <xdr:cNvSpPr>
          <a:spLocks noChangeArrowheads="1"/>
        </xdr:cNvSpPr>
      </xdr:nvSpPr>
      <xdr:spPr bwMode="auto">
        <a:xfrm>
          <a:off x="10576560" y="120700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34</xdr:row>
      <xdr:rowOff>0</xdr:rowOff>
    </xdr:from>
    <xdr:to>
      <xdr:col>14</xdr:col>
      <xdr:colOff>15240</xdr:colOff>
      <xdr:row>34</xdr:row>
      <xdr:rowOff>7620</xdr:rowOff>
    </xdr:to>
    <xdr:sp macro="" textlink="">
      <xdr:nvSpPr>
        <xdr:cNvPr id="1094" name="Rectangle 8"/>
        <xdr:cNvSpPr>
          <a:spLocks noChangeArrowheads="1"/>
        </xdr:cNvSpPr>
      </xdr:nvSpPr>
      <xdr:spPr bwMode="auto">
        <a:xfrm>
          <a:off x="10576560" y="1343406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35</xdr:row>
      <xdr:rowOff>0</xdr:rowOff>
    </xdr:from>
    <xdr:to>
      <xdr:col>14</xdr:col>
      <xdr:colOff>15240</xdr:colOff>
      <xdr:row>35</xdr:row>
      <xdr:rowOff>7620</xdr:rowOff>
    </xdr:to>
    <xdr:sp macro="" textlink="">
      <xdr:nvSpPr>
        <xdr:cNvPr id="1095" name="Rectangle 9"/>
        <xdr:cNvSpPr>
          <a:spLocks noChangeArrowheads="1"/>
        </xdr:cNvSpPr>
      </xdr:nvSpPr>
      <xdr:spPr bwMode="auto">
        <a:xfrm>
          <a:off x="10576560" y="1465326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37</xdr:row>
      <xdr:rowOff>7620</xdr:rowOff>
    </xdr:from>
    <xdr:to>
      <xdr:col>14</xdr:col>
      <xdr:colOff>15240</xdr:colOff>
      <xdr:row>37</xdr:row>
      <xdr:rowOff>15240</xdr:rowOff>
    </xdr:to>
    <xdr:sp macro="" textlink="">
      <xdr:nvSpPr>
        <xdr:cNvPr id="1096" name="Rectangle 10"/>
        <xdr:cNvSpPr>
          <a:spLocks noChangeArrowheads="1"/>
        </xdr:cNvSpPr>
      </xdr:nvSpPr>
      <xdr:spPr bwMode="auto">
        <a:xfrm>
          <a:off x="10576560" y="160324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38</xdr:row>
      <xdr:rowOff>0</xdr:rowOff>
    </xdr:from>
    <xdr:to>
      <xdr:col>14</xdr:col>
      <xdr:colOff>15240</xdr:colOff>
      <xdr:row>38</xdr:row>
      <xdr:rowOff>7620</xdr:rowOff>
    </xdr:to>
    <xdr:sp macro="" textlink="">
      <xdr:nvSpPr>
        <xdr:cNvPr id="1097" name="Rectangle 11"/>
        <xdr:cNvSpPr>
          <a:spLocks noChangeArrowheads="1"/>
        </xdr:cNvSpPr>
      </xdr:nvSpPr>
      <xdr:spPr bwMode="auto">
        <a:xfrm>
          <a:off x="10576560" y="1724406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39</xdr:row>
      <xdr:rowOff>7620</xdr:rowOff>
    </xdr:from>
    <xdr:to>
      <xdr:col>14</xdr:col>
      <xdr:colOff>15240</xdr:colOff>
      <xdr:row>39</xdr:row>
      <xdr:rowOff>15240</xdr:rowOff>
    </xdr:to>
    <xdr:sp macro="" textlink="">
      <xdr:nvSpPr>
        <xdr:cNvPr id="1098" name="Rectangle 12"/>
        <xdr:cNvSpPr>
          <a:spLocks noChangeArrowheads="1"/>
        </xdr:cNvSpPr>
      </xdr:nvSpPr>
      <xdr:spPr bwMode="auto">
        <a:xfrm>
          <a:off x="10576560" y="184708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40</xdr:row>
      <xdr:rowOff>7620</xdr:rowOff>
    </xdr:from>
    <xdr:to>
      <xdr:col>14</xdr:col>
      <xdr:colOff>15240</xdr:colOff>
      <xdr:row>40</xdr:row>
      <xdr:rowOff>15240</xdr:rowOff>
    </xdr:to>
    <xdr:sp macro="" textlink="">
      <xdr:nvSpPr>
        <xdr:cNvPr id="1099" name="Rectangle 13"/>
        <xdr:cNvSpPr>
          <a:spLocks noChangeArrowheads="1"/>
        </xdr:cNvSpPr>
      </xdr:nvSpPr>
      <xdr:spPr bwMode="auto">
        <a:xfrm>
          <a:off x="10576560" y="196900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42</xdr:row>
      <xdr:rowOff>7620</xdr:rowOff>
    </xdr:from>
    <xdr:to>
      <xdr:col>14</xdr:col>
      <xdr:colOff>15240</xdr:colOff>
      <xdr:row>42</xdr:row>
      <xdr:rowOff>15240</xdr:rowOff>
    </xdr:to>
    <xdr:sp macro="" textlink="">
      <xdr:nvSpPr>
        <xdr:cNvPr id="1100" name="Rectangle 14"/>
        <xdr:cNvSpPr>
          <a:spLocks noChangeArrowheads="1"/>
        </xdr:cNvSpPr>
      </xdr:nvSpPr>
      <xdr:spPr bwMode="auto">
        <a:xfrm>
          <a:off x="10576560" y="210616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43</xdr:row>
      <xdr:rowOff>7620</xdr:rowOff>
    </xdr:from>
    <xdr:to>
      <xdr:col>14</xdr:col>
      <xdr:colOff>15240</xdr:colOff>
      <xdr:row>43</xdr:row>
      <xdr:rowOff>15240</xdr:rowOff>
    </xdr:to>
    <xdr:sp macro="" textlink="">
      <xdr:nvSpPr>
        <xdr:cNvPr id="1101" name="Rectangle 15"/>
        <xdr:cNvSpPr>
          <a:spLocks noChangeArrowheads="1"/>
        </xdr:cNvSpPr>
      </xdr:nvSpPr>
      <xdr:spPr bwMode="auto">
        <a:xfrm>
          <a:off x="10576560" y="222808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47</xdr:row>
      <xdr:rowOff>7620</xdr:rowOff>
    </xdr:from>
    <xdr:to>
      <xdr:col>14</xdr:col>
      <xdr:colOff>15240</xdr:colOff>
      <xdr:row>47</xdr:row>
      <xdr:rowOff>15240</xdr:rowOff>
    </xdr:to>
    <xdr:sp macro="" textlink="">
      <xdr:nvSpPr>
        <xdr:cNvPr id="1102" name="Rectangle 16"/>
        <xdr:cNvSpPr>
          <a:spLocks noChangeArrowheads="1"/>
        </xdr:cNvSpPr>
      </xdr:nvSpPr>
      <xdr:spPr bwMode="auto">
        <a:xfrm>
          <a:off x="10576560" y="2400300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49</xdr:row>
      <xdr:rowOff>0</xdr:rowOff>
    </xdr:from>
    <xdr:to>
      <xdr:col>14</xdr:col>
      <xdr:colOff>15240</xdr:colOff>
      <xdr:row>49</xdr:row>
      <xdr:rowOff>7620</xdr:rowOff>
    </xdr:to>
    <xdr:sp macro="" textlink="">
      <xdr:nvSpPr>
        <xdr:cNvPr id="1103" name="Rectangle 17"/>
        <xdr:cNvSpPr>
          <a:spLocks noChangeArrowheads="1"/>
        </xdr:cNvSpPr>
      </xdr:nvSpPr>
      <xdr:spPr bwMode="auto">
        <a:xfrm>
          <a:off x="10576560" y="253669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52</xdr:row>
      <xdr:rowOff>0</xdr:rowOff>
    </xdr:from>
    <xdr:to>
      <xdr:col>14</xdr:col>
      <xdr:colOff>15240</xdr:colOff>
      <xdr:row>52</xdr:row>
      <xdr:rowOff>7620</xdr:rowOff>
    </xdr:to>
    <xdr:sp macro="" textlink="">
      <xdr:nvSpPr>
        <xdr:cNvPr id="1104" name="Rectangle 18"/>
        <xdr:cNvSpPr>
          <a:spLocks noChangeArrowheads="1"/>
        </xdr:cNvSpPr>
      </xdr:nvSpPr>
      <xdr:spPr bwMode="auto">
        <a:xfrm>
          <a:off x="10576560" y="268909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53</xdr:row>
      <xdr:rowOff>0</xdr:rowOff>
    </xdr:from>
    <xdr:to>
      <xdr:col>14</xdr:col>
      <xdr:colOff>15240</xdr:colOff>
      <xdr:row>53</xdr:row>
      <xdr:rowOff>7620</xdr:rowOff>
    </xdr:to>
    <xdr:sp macro="" textlink="">
      <xdr:nvSpPr>
        <xdr:cNvPr id="1105" name="Rectangle 19"/>
        <xdr:cNvSpPr>
          <a:spLocks noChangeArrowheads="1"/>
        </xdr:cNvSpPr>
      </xdr:nvSpPr>
      <xdr:spPr bwMode="auto">
        <a:xfrm>
          <a:off x="10576560" y="281101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55</xdr:row>
      <xdr:rowOff>0</xdr:rowOff>
    </xdr:from>
    <xdr:to>
      <xdr:col>14</xdr:col>
      <xdr:colOff>15240</xdr:colOff>
      <xdr:row>55</xdr:row>
      <xdr:rowOff>7620</xdr:rowOff>
    </xdr:to>
    <xdr:sp macro="" textlink="">
      <xdr:nvSpPr>
        <xdr:cNvPr id="1106" name="Rectangle 20"/>
        <xdr:cNvSpPr>
          <a:spLocks noChangeArrowheads="1"/>
        </xdr:cNvSpPr>
      </xdr:nvSpPr>
      <xdr:spPr bwMode="auto">
        <a:xfrm>
          <a:off x="10576560" y="294817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58</xdr:row>
      <xdr:rowOff>0</xdr:rowOff>
    </xdr:from>
    <xdr:to>
      <xdr:col>14</xdr:col>
      <xdr:colOff>15240</xdr:colOff>
      <xdr:row>58</xdr:row>
      <xdr:rowOff>7620</xdr:rowOff>
    </xdr:to>
    <xdr:sp macro="" textlink="">
      <xdr:nvSpPr>
        <xdr:cNvPr id="1107" name="Rectangle 21"/>
        <xdr:cNvSpPr>
          <a:spLocks noChangeArrowheads="1"/>
        </xdr:cNvSpPr>
      </xdr:nvSpPr>
      <xdr:spPr bwMode="auto">
        <a:xfrm>
          <a:off x="10576560" y="31005780"/>
          <a:ext cx="7620" cy="7620"/>
        </a:xfrm>
        <a:prstGeom prst="rect">
          <a:avLst/>
        </a:prstGeom>
        <a:solidFill>
          <a:srgbClr xmlns:mc="http://schemas.openxmlformats.org/markup-compatibility/2006" xmlns:a14="http://schemas.microsoft.com/office/drawing/2010/main" val="000000" mc:Ignorable="a14" a14:legacySpreadsheetColorIndex="64">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7620</xdr:colOff>
      <xdr:row>17</xdr:row>
      <xdr:rowOff>22860</xdr:rowOff>
    </xdr:from>
    <xdr:to>
      <xdr:col>14</xdr:col>
      <xdr:colOff>822960</xdr:colOff>
      <xdr:row>17</xdr:row>
      <xdr:rowOff>1203960</xdr:rowOff>
    </xdr:to>
    <xdr:pic>
      <xdr:nvPicPr>
        <xdr:cNvPr id="1108" name="Изображение 1" descr="42def63e-4699-40a4-b630-b1227aa055afresizeПП-002733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6560" y="330708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21</xdr:row>
      <xdr:rowOff>22860</xdr:rowOff>
    </xdr:from>
    <xdr:to>
      <xdr:col>14</xdr:col>
      <xdr:colOff>822960</xdr:colOff>
      <xdr:row>21</xdr:row>
      <xdr:rowOff>1203960</xdr:rowOff>
    </xdr:to>
    <xdr:pic>
      <xdr:nvPicPr>
        <xdr:cNvPr id="1109" name="Изображение 2" descr="f6dc93d0-1fa8-4d9b-848e-f3d143138c5aresizeПП-0026856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6560" y="502920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22</xdr:row>
      <xdr:rowOff>22860</xdr:rowOff>
    </xdr:from>
    <xdr:to>
      <xdr:col>14</xdr:col>
      <xdr:colOff>822960</xdr:colOff>
      <xdr:row>22</xdr:row>
      <xdr:rowOff>1203960</xdr:rowOff>
    </xdr:to>
    <xdr:pic>
      <xdr:nvPicPr>
        <xdr:cNvPr id="1110" name="Изображение 3" descr="2c0e2569-993d-4680-aed2-b05b6c4c1cd4resizeПП-0026856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76560" y="624840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27</xdr:row>
      <xdr:rowOff>22860</xdr:rowOff>
    </xdr:from>
    <xdr:to>
      <xdr:col>14</xdr:col>
      <xdr:colOff>822960</xdr:colOff>
      <xdr:row>27</xdr:row>
      <xdr:rowOff>1203960</xdr:rowOff>
    </xdr:to>
    <xdr:pic>
      <xdr:nvPicPr>
        <xdr:cNvPr id="1111" name="Изображение 4" descr="bbd709b6-e5ff-417d-91f2-324ed00ef90fresizeПП-0027331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576560" y="81229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30</xdr:row>
      <xdr:rowOff>22860</xdr:rowOff>
    </xdr:from>
    <xdr:to>
      <xdr:col>14</xdr:col>
      <xdr:colOff>822960</xdr:colOff>
      <xdr:row>30</xdr:row>
      <xdr:rowOff>1203960</xdr:rowOff>
    </xdr:to>
    <xdr:pic>
      <xdr:nvPicPr>
        <xdr:cNvPr id="1112" name="Изображение 5" descr="e4c2f1f2-30ec-42aa-832f-44720a7252a9resizeПП-0027331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76560" y="96469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31</xdr:row>
      <xdr:rowOff>22860</xdr:rowOff>
    </xdr:from>
    <xdr:to>
      <xdr:col>14</xdr:col>
      <xdr:colOff>822960</xdr:colOff>
      <xdr:row>31</xdr:row>
      <xdr:rowOff>1203960</xdr:rowOff>
    </xdr:to>
    <xdr:pic>
      <xdr:nvPicPr>
        <xdr:cNvPr id="1113" name="Изображение 6" descr="1171c790-d54c-46e8-9ca3-6f2713162026resizeПП-002733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576560" y="108661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32</xdr:row>
      <xdr:rowOff>22860</xdr:rowOff>
    </xdr:from>
    <xdr:to>
      <xdr:col>14</xdr:col>
      <xdr:colOff>822960</xdr:colOff>
      <xdr:row>32</xdr:row>
      <xdr:rowOff>1203960</xdr:rowOff>
    </xdr:to>
    <xdr:pic>
      <xdr:nvPicPr>
        <xdr:cNvPr id="1114" name="Изображение 7" descr="111eb4de-37f8-479a-a611-2abda2500d5bresizeПП-0027331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576560" y="120853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34</xdr:row>
      <xdr:rowOff>22860</xdr:rowOff>
    </xdr:from>
    <xdr:to>
      <xdr:col>14</xdr:col>
      <xdr:colOff>822960</xdr:colOff>
      <xdr:row>34</xdr:row>
      <xdr:rowOff>1203960</xdr:rowOff>
    </xdr:to>
    <xdr:pic>
      <xdr:nvPicPr>
        <xdr:cNvPr id="1115" name="Изображение 8" descr="1f7e6de6-cf5b-4f97-87bf-1ea3db9112d2resizeПП-0027008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576560" y="134569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35</xdr:row>
      <xdr:rowOff>22860</xdr:rowOff>
    </xdr:from>
    <xdr:to>
      <xdr:col>14</xdr:col>
      <xdr:colOff>822960</xdr:colOff>
      <xdr:row>35</xdr:row>
      <xdr:rowOff>1203960</xdr:rowOff>
    </xdr:to>
    <xdr:pic>
      <xdr:nvPicPr>
        <xdr:cNvPr id="1116" name="Изображение 9" descr="7c409d6b-f871-42ca-8615-23d1f0a236b5resizeПП-0027008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576560" y="146761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37</xdr:row>
      <xdr:rowOff>22860</xdr:rowOff>
    </xdr:from>
    <xdr:to>
      <xdr:col>14</xdr:col>
      <xdr:colOff>822960</xdr:colOff>
      <xdr:row>37</xdr:row>
      <xdr:rowOff>1203960</xdr:rowOff>
    </xdr:to>
    <xdr:pic>
      <xdr:nvPicPr>
        <xdr:cNvPr id="1117" name="Изображение 10" descr="b775db3e-fd0f-4040-8038-186bcd121d1dresizeПП-00270092"/>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576560" y="160477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38</xdr:row>
      <xdr:rowOff>22860</xdr:rowOff>
    </xdr:from>
    <xdr:to>
      <xdr:col>14</xdr:col>
      <xdr:colOff>822960</xdr:colOff>
      <xdr:row>38</xdr:row>
      <xdr:rowOff>1203960</xdr:rowOff>
    </xdr:to>
    <xdr:pic>
      <xdr:nvPicPr>
        <xdr:cNvPr id="1118" name="Изображение 11" descr="82d8e2f4-c6aa-4b73-aca3-cb74d0692114resizeПП-00270095"/>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576560" y="172669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39</xdr:row>
      <xdr:rowOff>22860</xdr:rowOff>
    </xdr:from>
    <xdr:to>
      <xdr:col>14</xdr:col>
      <xdr:colOff>822960</xdr:colOff>
      <xdr:row>39</xdr:row>
      <xdr:rowOff>1203960</xdr:rowOff>
    </xdr:to>
    <xdr:pic>
      <xdr:nvPicPr>
        <xdr:cNvPr id="1119" name="Изображение 12" descr="bf98bf50-f02a-4069-a516-33c90eb6f33bresizeПП-0027009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576560" y="184861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40</xdr:row>
      <xdr:rowOff>22860</xdr:rowOff>
    </xdr:from>
    <xdr:to>
      <xdr:col>14</xdr:col>
      <xdr:colOff>822960</xdr:colOff>
      <xdr:row>40</xdr:row>
      <xdr:rowOff>1203960</xdr:rowOff>
    </xdr:to>
    <xdr:pic>
      <xdr:nvPicPr>
        <xdr:cNvPr id="1120" name="Изображение 13" descr="a6e16842-3b61-4b30-a95a-126830850d0bresizeПП-0027009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576560" y="197053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42</xdr:row>
      <xdr:rowOff>22860</xdr:rowOff>
    </xdr:from>
    <xdr:to>
      <xdr:col>14</xdr:col>
      <xdr:colOff>822960</xdr:colOff>
      <xdr:row>42</xdr:row>
      <xdr:rowOff>1203960</xdr:rowOff>
    </xdr:to>
    <xdr:pic>
      <xdr:nvPicPr>
        <xdr:cNvPr id="1121" name="Изображение 14" descr="dfd7c9a9-a8a9-4a57-851e-7b37059a6f0eresizeПП-00270086"/>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576560" y="210769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43</xdr:row>
      <xdr:rowOff>22860</xdr:rowOff>
    </xdr:from>
    <xdr:to>
      <xdr:col>14</xdr:col>
      <xdr:colOff>822960</xdr:colOff>
      <xdr:row>43</xdr:row>
      <xdr:rowOff>1203960</xdr:rowOff>
    </xdr:to>
    <xdr:pic>
      <xdr:nvPicPr>
        <xdr:cNvPr id="1122" name="Изображение 15" descr="883a9ce7-897c-4fc0-ac15-48f6a255237fresizeПП-0027008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576560" y="2229612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47</xdr:row>
      <xdr:rowOff>22860</xdr:rowOff>
    </xdr:from>
    <xdr:to>
      <xdr:col>14</xdr:col>
      <xdr:colOff>822960</xdr:colOff>
      <xdr:row>47</xdr:row>
      <xdr:rowOff>1203960</xdr:rowOff>
    </xdr:to>
    <xdr:pic>
      <xdr:nvPicPr>
        <xdr:cNvPr id="1123" name="Изображение 16" descr="b7f9a364-94e5-4306-9fd9-ba84c77421c4resizeПП-00273278"/>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576560" y="2401824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49</xdr:row>
      <xdr:rowOff>22860</xdr:rowOff>
    </xdr:from>
    <xdr:to>
      <xdr:col>14</xdr:col>
      <xdr:colOff>822960</xdr:colOff>
      <xdr:row>49</xdr:row>
      <xdr:rowOff>1203960</xdr:rowOff>
    </xdr:to>
    <xdr:pic>
      <xdr:nvPicPr>
        <xdr:cNvPr id="1124" name="Изображение 17" descr="c5e4d88a-fdb0-49b2-9981-b274fd57fdedresizeПП-00271674"/>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576560" y="2538984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52</xdr:row>
      <xdr:rowOff>22860</xdr:rowOff>
    </xdr:from>
    <xdr:to>
      <xdr:col>14</xdr:col>
      <xdr:colOff>822960</xdr:colOff>
      <xdr:row>52</xdr:row>
      <xdr:rowOff>1203960</xdr:rowOff>
    </xdr:to>
    <xdr:pic>
      <xdr:nvPicPr>
        <xdr:cNvPr id="1125" name="Изображение 18" descr="752ff5be-c4a1-4401-8f89-c9ed97df65cfresizeПП-00265132"/>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576560" y="2691384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53</xdr:row>
      <xdr:rowOff>22860</xdr:rowOff>
    </xdr:from>
    <xdr:to>
      <xdr:col>14</xdr:col>
      <xdr:colOff>822960</xdr:colOff>
      <xdr:row>53</xdr:row>
      <xdr:rowOff>1203960</xdr:rowOff>
    </xdr:to>
    <xdr:pic>
      <xdr:nvPicPr>
        <xdr:cNvPr id="1126" name="Изображение 19" descr="b0a862ed-da7b-4105-9f6e-a9984842d2e8resizeПП-00267377"/>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576560" y="2813304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55</xdr:row>
      <xdr:rowOff>22860</xdr:rowOff>
    </xdr:from>
    <xdr:to>
      <xdr:col>14</xdr:col>
      <xdr:colOff>822960</xdr:colOff>
      <xdr:row>55</xdr:row>
      <xdr:rowOff>1203960</xdr:rowOff>
    </xdr:to>
    <xdr:pic>
      <xdr:nvPicPr>
        <xdr:cNvPr id="1127" name="Изображение 20" descr="198ea0de-60c0-421a-9ed4-2564d5dfd866resizeПП-00265104"/>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576560" y="2950464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7620</xdr:colOff>
      <xdr:row>58</xdr:row>
      <xdr:rowOff>22860</xdr:rowOff>
    </xdr:from>
    <xdr:to>
      <xdr:col>14</xdr:col>
      <xdr:colOff>822960</xdr:colOff>
      <xdr:row>58</xdr:row>
      <xdr:rowOff>1203960</xdr:rowOff>
    </xdr:to>
    <xdr:pic>
      <xdr:nvPicPr>
        <xdr:cNvPr id="1128" name="Изображение 21" descr="988b8387-50ec-4439-9ceb-f1fc7bd3e48dresizeПП-0027168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0576560" y="31028640"/>
          <a:ext cx="81534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B1:AM59"/>
  <sheetViews>
    <sheetView tabSelected="1" workbookViewId="0">
      <selection activeCell="AM1" sqref="AM1:AM65536"/>
    </sheetView>
  </sheetViews>
  <sheetFormatPr defaultColWidth="10.42578125" defaultRowHeight="10.199999999999999" outlineLevelRow="5" x14ac:dyDescent="0.2"/>
  <cols>
    <col min="1" max="1" width="5.42578125" bestFit="1" customWidth="1"/>
    <col min="2" max="2" width="7.85546875" bestFit="1" customWidth="1"/>
    <col min="3" max="3" width="12.140625" bestFit="1" customWidth="1"/>
    <col min="4" max="7" width="17.42578125" bestFit="1" customWidth="1"/>
    <col min="8" max="9" width="15.140625" bestFit="1" customWidth="1"/>
    <col min="10" max="10" width="21.28515625" bestFit="1" customWidth="1"/>
    <col min="11" max="13" width="11.7109375" bestFit="1" customWidth="1"/>
    <col min="14" max="14" width="16.28515625" bestFit="1" customWidth="1"/>
    <col min="15" max="15" width="21.28515625" style="1" bestFit="1" customWidth="1"/>
    <col min="16" max="16" width="11.7109375" bestFit="1" customWidth="1"/>
    <col min="17" max="17" width="16.42578125" bestFit="1" customWidth="1"/>
    <col min="18" max="19" width="11.7109375" bestFit="1" customWidth="1"/>
    <col min="20" max="20" width="13.7109375" bestFit="1" customWidth="1"/>
    <col min="24" max="24" width="19.85546875" bestFit="1" customWidth="1"/>
    <col min="26" max="39" width="13.42578125" bestFit="1" customWidth="1"/>
  </cols>
  <sheetData>
    <row r="1" spans="2:39" ht="11.25" customHeight="1" x14ac:dyDescent="0.2"/>
    <row r="2" spans="2:39" ht="24" customHeight="1" x14ac:dyDescent="0.4">
      <c r="F2" s="2" t="s">
        <v>0</v>
      </c>
    </row>
    <row r="3" spans="2:39" ht="15.75" customHeight="1" x14ac:dyDescent="0.2">
      <c r="B3" s="23" t="s">
        <v>1</v>
      </c>
      <c r="C3" s="23"/>
      <c r="D3" s="24" t="s">
        <v>2</v>
      </c>
      <c r="E3" s="24"/>
      <c r="F3" s="24"/>
      <c r="G3" s="24"/>
      <c r="S3" s="25" t="s">
        <v>3</v>
      </c>
      <c r="T3" s="25"/>
      <c r="U3" s="12"/>
    </row>
    <row r="4" spans="2:39" ht="15" customHeight="1" x14ac:dyDescent="0.2">
      <c r="C4" s="26"/>
      <c r="D4" s="26"/>
      <c r="E4" s="26"/>
      <c r="F4" s="26"/>
      <c r="G4" s="26"/>
    </row>
    <row r="5" spans="2:39" ht="12" customHeight="1" x14ac:dyDescent="0.2">
      <c r="B5" s="27"/>
      <c r="C5" s="27"/>
      <c r="D5" s="28"/>
      <c r="E5" s="28"/>
      <c r="F5" s="28"/>
      <c r="G5" s="28"/>
    </row>
    <row r="6" spans="2:39" ht="23.25" customHeight="1" x14ac:dyDescent="0.2">
      <c r="D6" s="28"/>
      <c r="E6" s="28"/>
      <c r="F6" s="28"/>
      <c r="G6" s="28"/>
    </row>
    <row r="7" spans="2:39" ht="12" customHeight="1" x14ac:dyDescent="0.2">
      <c r="B7" s="27"/>
      <c r="C7" s="27"/>
      <c r="D7" s="28"/>
      <c r="E7" s="28"/>
      <c r="F7" s="28"/>
      <c r="G7" s="28"/>
    </row>
    <row r="8" spans="2:39" ht="12" customHeight="1" x14ac:dyDescent="0.2">
      <c r="B8" s="27"/>
      <c r="C8" s="27"/>
      <c r="D8" s="28"/>
      <c r="E8" s="28"/>
      <c r="F8" s="28"/>
      <c r="G8" s="28"/>
    </row>
    <row r="9" spans="2:39" ht="12" customHeight="1" x14ac:dyDescent="0.2">
      <c r="B9" s="27"/>
      <c r="C9" s="27"/>
      <c r="D9" s="28"/>
      <c r="E9" s="28"/>
      <c r="F9" s="28"/>
      <c r="G9" s="28"/>
    </row>
    <row r="10" spans="2:39" ht="12" customHeight="1" x14ac:dyDescent="0.2">
      <c r="C10" s="3"/>
      <c r="D10" s="28"/>
      <c r="E10" s="28"/>
      <c r="F10" s="28"/>
      <c r="G10" s="28"/>
    </row>
    <row r="11" spans="2:39" ht="11.25" customHeight="1" x14ac:dyDescent="0.2">
      <c r="T11">
        <f>SUM(T14:T59)</f>
        <v>0</v>
      </c>
      <c r="U11">
        <f>SUM(U14:U59)</f>
        <v>0</v>
      </c>
      <c r="V11">
        <f>SUM(V14:V59)</f>
        <v>0</v>
      </c>
    </row>
    <row r="12" spans="2:39" ht="19.95" customHeight="1" x14ac:dyDescent="0.2">
      <c r="B12" s="35" t="s">
        <v>4</v>
      </c>
      <c r="C12" s="37" t="s">
        <v>5</v>
      </c>
      <c r="D12" s="37" t="s">
        <v>6</v>
      </c>
      <c r="E12" s="37"/>
      <c r="F12" s="37"/>
      <c r="G12" s="37"/>
      <c r="H12" s="37" t="s">
        <v>7</v>
      </c>
      <c r="I12" s="37" t="s">
        <v>8</v>
      </c>
      <c r="J12" s="35" t="s">
        <v>9</v>
      </c>
      <c r="K12" s="39" t="s">
        <v>10</v>
      </c>
      <c r="L12" s="39" t="s">
        <v>11</v>
      </c>
      <c r="M12" s="39" t="s">
        <v>12</v>
      </c>
      <c r="N12" s="41" t="s">
        <v>13</v>
      </c>
      <c r="O12" s="37" t="s">
        <v>14</v>
      </c>
      <c r="P12" s="39" t="s">
        <v>15</v>
      </c>
      <c r="Q12" s="41" t="s">
        <v>16</v>
      </c>
      <c r="R12" s="37" t="s">
        <v>17</v>
      </c>
      <c r="S12" s="37" t="s">
        <v>18</v>
      </c>
      <c r="T12" s="37" t="s">
        <v>19</v>
      </c>
      <c r="U12" s="37" t="s">
        <v>20</v>
      </c>
      <c r="V12" s="37" t="s">
        <v>21</v>
      </c>
      <c r="W12" s="37" t="s">
        <v>22</v>
      </c>
      <c r="X12" s="37" t="s">
        <v>23</v>
      </c>
      <c r="Y12" s="39" t="s">
        <v>24</v>
      </c>
      <c r="Z12" s="39" t="s">
        <v>25</v>
      </c>
      <c r="AA12" s="39" t="s">
        <v>26</v>
      </c>
      <c r="AB12" s="39" t="s">
        <v>27</v>
      </c>
      <c r="AC12" s="39" t="s">
        <v>28</v>
      </c>
      <c r="AD12" s="39" t="s">
        <v>29</v>
      </c>
      <c r="AE12" s="39" t="s">
        <v>30</v>
      </c>
      <c r="AF12" s="39" t="s">
        <v>31</v>
      </c>
      <c r="AG12" s="39" t="s">
        <v>32</v>
      </c>
      <c r="AH12" s="39" t="s">
        <v>33</v>
      </c>
      <c r="AI12" s="39" t="s">
        <v>34</v>
      </c>
      <c r="AJ12" s="39" t="s">
        <v>35</v>
      </c>
      <c r="AK12" s="39" t="s">
        <v>36</v>
      </c>
      <c r="AL12" s="39" t="s">
        <v>37</v>
      </c>
      <c r="AM12" s="39" t="s">
        <v>38</v>
      </c>
    </row>
    <row r="13" spans="2:39" ht="24.75" customHeight="1" x14ac:dyDescent="0.2">
      <c r="B13" s="36"/>
      <c r="C13" s="38"/>
      <c r="D13" s="43"/>
      <c r="E13" s="43"/>
      <c r="F13" s="43"/>
      <c r="G13" s="38"/>
      <c r="H13" s="38"/>
      <c r="I13" s="38"/>
      <c r="J13" s="36"/>
      <c r="K13" s="40"/>
      <c r="L13" s="40"/>
      <c r="M13" s="40"/>
      <c r="N13" s="42"/>
      <c r="O13" s="38"/>
      <c r="P13" s="40"/>
      <c r="Q13" s="42"/>
      <c r="R13" s="38"/>
      <c r="S13" s="38"/>
      <c r="T13" s="38"/>
      <c r="U13" s="38"/>
      <c r="V13" s="38"/>
      <c r="W13" s="38"/>
      <c r="X13" s="38"/>
      <c r="Y13" s="40"/>
      <c r="Z13" s="40"/>
      <c r="AA13" s="40"/>
      <c r="AB13" s="40"/>
      <c r="AC13" s="40"/>
      <c r="AD13" s="40"/>
      <c r="AE13" s="40"/>
      <c r="AF13" s="40"/>
      <c r="AG13" s="40"/>
      <c r="AH13" s="40"/>
      <c r="AI13" s="40"/>
      <c r="AJ13" s="40"/>
      <c r="AK13" s="40"/>
      <c r="AL13" s="40"/>
      <c r="AM13" s="40"/>
    </row>
    <row r="14" spans="2:39" ht="15.75" customHeight="1" x14ac:dyDescent="0.2">
      <c r="B14" s="29" t="s">
        <v>39</v>
      </c>
      <c r="C14" s="29"/>
      <c r="D14" s="29"/>
      <c r="E14" s="29"/>
      <c r="F14" s="29"/>
      <c r="G14" s="29"/>
    </row>
    <row r="15" spans="2:39" ht="15.75" customHeight="1" outlineLevel="1" x14ac:dyDescent="0.2">
      <c r="B15" s="30" t="s">
        <v>40</v>
      </c>
      <c r="C15" s="30"/>
      <c r="D15" s="30"/>
      <c r="E15" s="30"/>
      <c r="F15" s="30"/>
      <c r="G15" s="30"/>
    </row>
    <row r="16" spans="2:39" ht="12" customHeight="1" outlineLevel="2" x14ac:dyDescent="0.2">
      <c r="B16" s="31" t="s">
        <v>41</v>
      </c>
      <c r="C16" s="31"/>
      <c r="D16" s="31"/>
      <c r="E16" s="31"/>
      <c r="F16" s="31"/>
      <c r="G16" s="31"/>
    </row>
    <row r="17" spans="2:39" ht="12" customHeight="1" outlineLevel="3" x14ac:dyDescent="0.2">
      <c r="B17" s="32" t="s">
        <v>42</v>
      </c>
      <c r="C17" s="32"/>
      <c r="D17" s="32"/>
      <c r="E17" s="32"/>
      <c r="F17" s="32"/>
      <c r="G17" s="32"/>
    </row>
    <row r="18" spans="2:39" ht="96.3" customHeight="1" outlineLevel="4" x14ac:dyDescent="0.2">
      <c r="B18" s="4">
        <v>1</v>
      </c>
      <c r="C18" s="5" t="s">
        <v>43</v>
      </c>
      <c r="D18" s="33" t="s">
        <v>44</v>
      </c>
      <c r="E18" s="33"/>
      <c r="F18" s="33"/>
      <c r="G18" s="33"/>
      <c r="H18" s="6" t="s">
        <v>45</v>
      </c>
      <c r="I18" s="7"/>
      <c r="J18" s="8" t="s">
        <v>46</v>
      </c>
      <c r="K18" s="9"/>
      <c r="L18" s="10">
        <v>90</v>
      </c>
      <c r="M18" s="9"/>
      <c r="N18" s="9" t="s">
        <v>47</v>
      </c>
      <c r="O18" s="11"/>
      <c r="P18" s="9"/>
      <c r="Q18" s="4">
        <v>2</v>
      </c>
      <c r="R18" s="13">
        <f>399*(1-U3/100)</f>
        <v>399</v>
      </c>
      <c r="S18" s="14"/>
      <c r="T18" s="9">
        <f>R18*S18</f>
        <v>0</v>
      </c>
      <c r="U18" s="15">
        <f>0.21*S18</f>
        <v>0</v>
      </c>
      <c r="V18" s="16">
        <f>0.00029*S18</f>
        <v>0</v>
      </c>
      <c r="W18" s="17" t="s">
        <v>48</v>
      </c>
      <c r="X18" s="18" t="s">
        <v>49</v>
      </c>
      <c r="Y18" s="18" t="s">
        <v>50</v>
      </c>
      <c r="Z18" s="5" t="s">
        <v>51</v>
      </c>
      <c r="AA18" s="5"/>
      <c r="AB18" s="5" t="s">
        <v>52</v>
      </c>
      <c r="AC18" s="5"/>
      <c r="AD18" s="5"/>
      <c r="AE18" s="5" t="str">
        <f>HYPERLINK("https://knigipp.ru/api/getInfo/image/c6ebd6ab-13e0-11f1-a28f-00155d82e908")</f>
        <v>https://knigipp.ru/api/getInfo/image/c6ebd6ab-13e0-11f1-a28f-00155d82e908</v>
      </c>
      <c r="AF18" s="22">
        <v>96</v>
      </c>
      <c r="AG18" s="5" t="s">
        <v>53</v>
      </c>
      <c r="AH18" s="5" t="s">
        <v>54</v>
      </c>
      <c r="AI18" s="5"/>
      <c r="AJ18" s="5" t="s">
        <v>55</v>
      </c>
      <c r="AK18" s="5"/>
      <c r="AL18" s="5"/>
      <c r="AM18" s="5"/>
    </row>
    <row r="19" spans="2:39" ht="15.75" customHeight="1" outlineLevel="1" x14ac:dyDescent="0.2">
      <c r="B19" s="30" t="s">
        <v>56</v>
      </c>
      <c r="C19" s="30"/>
      <c r="D19" s="30"/>
      <c r="E19" s="30"/>
      <c r="F19" s="30"/>
      <c r="G19" s="30"/>
    </row>
    <row r="20" spans="2:39" ht="12" customHeight="1" outlineLevel="2" x14ac:dyDescent="0.2">
      <c r="B20" s="31" t="s">
        <v>57</v>
      </c>
      <c r="C20" s="31"/>
      <c r="D20" s="31"/>
      <c r="E20" s="31"/>
      <c r="F20" s="31"/>
      <c r="G20" s="31"/>
    </row>
    <row r="21" spans="2:39" ht="12" customHeight="1" outlineLevel="3" x14ac:dyDescent="0.2">
      <c r="B21" s="32" t="s">
        <v>58</v>
      </c>
      <c r="C21" s="32"/>
      <c r="D21" s="32"/>
      <c r="E21" s="32"/>
      <c r="F21" s="32"/>
      <c r="G21" s="32"/>
    </row>
    <row r="22" spans="2:39" ht="96.3" customHeight="1" outlineLevel="4" x14ac:dyDescent="0.2">
      <c r="B22" s="4">
        <v>2</v>
      </c>
      <c r="C22" s="5" t="s">
        <v>59</v>
      </c>
      <c r="D22" s="33" t="s">
        <v>60</v>
      </c>
      <c r="E22" s="33"/>
      <c r="F22" s="33"/>
      <c r="G22" s="33"/>
      <c r="H22" s="6" t="s">
        <v>61</v>
      </c>
      <c r="I22" s="7"/>
      <c r="J22" s="8" t="s">
        <v>62</v>
      </c>
      <c r="K22" s="9"/>
      <c r="L22" s="10">
        <v>10</v>
      </c>
      <c r="M22" s="9"/>
      <c r="N22" s="9" t="s">
        <v>47</v>
      </c>
      <c r="O22" s="11"/>
      <c r="P22" s="9"/>
      <c r="Q22" s="4">
        <v>1</v>
      </c>
      <c r="R22" s="13">
        <f>499*(1-U3/100)</f>
        <v>499</v>
      </c>
      <c r="S22" s="14"/>
      <c r="T22" s="9">
        <f>R22*S22</f>
        <v>0</v>
      </c>
      <c r="U22" s="19">
        <f>0.221*S22</f>
        <v>0</v>
      </c>
      <c r="V22" s="20">
        <f>0.0003*S22</f>
        <v>0</v>
      </c>
      <c r="W22" s="17" t="s">
        <v>48</v>
      </c>
      <c r="X22" s="18" t="s">
        <v>63</v>
      </c>
      <c r="Y22" s="18" t="s">
        <v>64</v>
      </c>
      <c r="Z22" s="5"/>
      <c r="AA22" s="5"/>
      <c r="AB22" s="5" t="s">
        <v>52</v>
      </c>
      <c r="AC22" s="5"/>
      <c r="AD22" s="5"/>
      <c r="AE22" s="5" t="str">
        <f>HYPERLINK("https://knigipp.ru/api/getInfo/image/9c855de7-cc69-11f0-a28a-00155d82e908")</f>
        <v>https://knigipp.ru/api/getInfo/image/9c855de7-cc69-11f0-a28a-00155d82e908</v>
      </c>
      <c r="AF22" s="22">
        <v>48</v>
      </c>
      <c r="AG22" s="5" t="s">
        <v>65</v>
      </c>
      <c r="AH22" s="5" t="s">
        <v>66</v>
      </c>
      <c r="AI22" s="5"/>
      <c r="AJ22" s="5" t="s">
        <v>55</v>
      </c>
      <c r="AK22" s="5"/>
      <c r="AL22" s="5"/>
      <c r="AM22" s="5" t="s">
        <v>67</v>
      </c>
    </row>
    <row r="23" spans="2:39" ht="96.3" customHeight="1" outlineLevel="4" x14ac:dyDescent="0.2">
      <c r="B23" s="4">
        <v>3</v>
      </c>
      <c r="C23" s="5" t="s">
        <v>68</v>
      </c>
      <c r="D23" s="33" t="s">
        <v>69</v>
      </c>
      <c r="E23" s="33"/>
      <c r="F23" s="33"/>
      <c r="G23" s="33"/>
      <c r="H23" s="6" t="s">
        <v>70</v>
      </c>
      <c r="I23" s="7"/>
      <c r="J23" s="8" t="s">
        <v>62</v>
      </c>
      <c r="K23" s="9"/>
      <c r="L23" s="10">
        <v>10</v>
      </c>
      <c r="M23" s="9"/>
      <c r="N23" s="9" t="s">
        <v>47</v>
      </c>
      <c r="O23" s="11"/>
      <c r="P23" s="9"/>
      <c r="Q23" s="4">
        <v>1</v>
      </c>
      <c r="R23" s="13">
        <f>499*(1-U3/100)</f>
        <v>499</v>
      </c>
      <c r="S23" s="14"/>
      <c r="T23" s="9">
        <f>R23*S23</f>
        <v>0</v>
      </c>
      <c r="U23" s="19">
        <f>0.221*S23</f>
        <v>0</v>
      </c>
      <c r="V23" s="20">
        <f>0.0003*S23</f>
        <v>0</v>
      </c>
      <c r="W23" s="17" t="s">
        <v>48</v>
      </c>
      <c r="X23" s="18" t="s">
        <v>71</v>
      </c>
      <c r="Y23" s="18" t="s">
        <v>64</v>
      </c>
      <c r="Z23" s="5"/>
      <c r="AA23" s="5"/>
      <c r="AB23" s="5" t="s">
        <v>52</v>
      </c>
      <c r="AC23" s="5"/>
      <c r="AD23" s="5"/>
      <c r="AE23" s="5"/>
      <c r="AF23" s="22">
        <v>48</v>
      </c>
      <c r="AG23" s="5" t="s">
        <v>65</v>
      </c>
      <c r="AH23" s="5" t="s">
        <v>66</v>
      </c>
      <c r="AI23" s="5"/>
      <c r="AJ23" s="5" t="s">
        <v>55</v>
      </c>
      <c r="AK23" s="5"/>
      <c r="AL23" s="5"/>
      <c r="AM23" s="5" t="s">
        <v>67</v>
      </c>
    </row>
    <row r="24" spans="2:39" ht="15.75" customHeight="1" outlineLevel="1" x14ac:dyDescent="0.2">
      <c r="B24" s="30" t="s">
        <v>72</v>
      </c>
      <c r="C24" s="30"/>
      <c r="D24" s="30"/>
      <c r="E24" s="30"/>
      <c r="F24" s="30"/>
      <c r="G24" s="30"/>
    </row>
    <row r="25" spans="2:39" ht="12" customHeight="1" outlineLevel="2" x14ac:dyDescent="0.2">
      <c r="B25" s="31" t="s">
        <v>73</v>
      </c>
      <c r="C25" s="31"/>
      <c r="D25" s="31"/>
      <c r="E25" s="31"/>
      <c r="F25" s="31"/>
      <c r="G25" s="31"/>
    </row>
    <row r="26" spans="2:39" ht="12" customHeight="1" outlineLevel="3" x14ac:dyDescent="0.2">
      <c r="B26" s="32" t="s">
        <v>74</v>
      </c>
      <c r="C26" s="32"/>
      <c r="D26" s="32"/>
      <c r="E26" s="32"/>
      <c r="F26" s="32"/>
      <c r="G26" s="32"/>
    </row>
    <row r="27" spans="2:39" ht="12" customHeight="1" outlineLevel="4" x14ac:dyDescent="0.2">
      <c r="B27" s="34" t="s">
        <v>75</v>
      </c>
      <c r="C27" s="34"/>
      <c r="D27" s="34"/>
      <c r="E27" s="34"/>
      <c r="F27" s="34"/>
      <c r="G27" s="34"/>
    </row>
    <row r="28" spans="2:39" ht="96.3" customHeight="1" outlineLevel="5" x14ac:dyDescent="0.2">
      <c r="B28" s="4">
        <v>4</v>
      </c>
      <c r="C28" s="5" t="s">
        <v>76</v>
      </c>
      <c r="D28" s="33" t="s">
        <v>77</v>
      </c>
      <c r="E28" s="33"/>
      <c r="F28" s="33"/>
      <c r="G28" s="33"/>
      <c r="H28" s="6" t="s">
        <v>78</v>
      </c>
      <c r="I28" s="7"/>
      <c r="J28" s="8" t="s">
        <v>79</v>
      </c>
      <c r="K28" s="9"/>
      <c r="L28" s="10">
        <v>20</v>
      </c>
      <c r="M28" s="9"/>
      <c r="N28" s="9" t="s">
        <v>47</v>
      </c>
      <c r="O28" s="11"/>
      <c r="P28" s="9"/>
      <c r="Q28" s="4">
        <v>1</v>
      </c>
      <c r="R28" s="21">
        <f>1497*(1-U3/100)</f>
        <v>1497</v>
      </c>
      <c r="S28" s="14"/>
      <c r="T28" s="9">
        <f>R28*S28</f>
        <v>0</v>
      </c>
      <c r="U28" s="19">
        <f>0.589*S28</f>
        <v>0</v>
      </c>
      <c r="V28" s="16">
        <f>0.00084*S28</f>
        <v>0</v>
      </c>
      <c r="W28" s="17" t="s">
        <v>48</v>
      </c>
      <c r="X28" s="18" t="s">
        <v>80</v>
      </c>
      <c r="Y28" s="18" t="s">
        <v>50</v>
      </c>
      <c r="Z28" s="5"/>
      <c r="AA28" s="5" t="s">
        <v>81</v>
      </c>
      <c r="AB28" s="5" t="s">
        <v>82</v>
      </c>
      <c r="AC28" s="5"/>
      <c r="AD28" s="5"/>
      <c r="AE28" s="5" t="str">
        <f>HYPERLINK("https://knigipp.ru/api/getInfo/image/4e791336-13e3-11f1-a28f-00155d82e908")</f>
        <v>https://knigipp.ru/api/getInfo/image/4e791336-13e3-11f1-a28f-00155d82e908</v>
      </c>
      <c r="AF28" s="22">
        <v>112</v>
      </c>
      <c r="AG28" s="5" t="s">
        <v>53</v>
      </c>
      <c r="AH28" s="5" t="s">
        <v>54</v>
      </c>
      <c r="AI28" s="5"/>
      <c r="AJ28" s="5" t="s">
        <v>55</v>
      </c>
      <c r="AK28" s="5"/>
      <c r="AL28" s="5"/>
      <c r="AM28" s="5" t="s">
        <v>83</v>
      </c>
    </row>
    <row r="29" spans="2:39" ht="12" customHeight="1" outlineLevel="3" x14ac:dyDescent="0.2">
      <c r="B29" s="32" t="s">
        <v>84</v>
      </c>
      <c r="C29" s="32"/>
      <c r="D29" s="32"/>
      <c r="E29" s="32"/>
      <c r="F29" s="32"/>
      <c r="G29" s="32"/>
    </row>
    <row r="30" spans="2:39" ht="12" customHeight="1" outlineLevel="4" x14ac:dyDescent="0.2">
      <c r="B30" s="34" t="s">
        <v>85</v>
      </c>
      <c r="C30" s="34"/>
      <c r="D30" s="34"/>
      <c r="E30" s="34"/>
      <c r="F30" s="34"/>
      <c r="G30" s="34"/>
    </row>
    <row r="31" spans="2:39" ht="96.3" customHeight="1" outlineLevel="5" x14ac:dyDescent="0.2">
      <c r="B31" s="4">
        <v>5</v>
      </c>
      <c r="C31" s="5" t="s">
        <v>86</v>
      </c>
      <c r="D31" s="33" t="s">
        <v>87</v>
      </c>
      <c r="E31" s="33"/>
      <c r="F31" s="33"/>
      <c r="G31" s="33"/>
      <c r="H31" s="6" t="s">
        <v>88</v>
      </c>
      <c r="I31" s="7"/>
      <c r="J31" s="8" t="s">
        <v>89</v>
      </c>
      <c r="K31" s="9"/>
      <c r="L31" s="10">
        <v>50</v>
      </c>
      <c r="M31" s="9"/>
      <c r="N31" s="9" t="s">
        <v>47</v>
      </c>
      <c r="O31" s="11"/>
      <c r="P31" s="9"/>
      <c r="Q31" s="4">
        <v>15</v>
      </c>
      <c r="R31" s="13">
        <f>49.7*(1-U3/100)</f>
        <v>49.7</v>
      </c>
      <c r="S31" s="14"/>
      <c r="T31" s="9">
        <f>R31*S31</f>
        <v>0</v>
      </c>
      <c r="U31" s="19">
        <f>0.054*S31</f>
        <v>0</v>
      </c>
      <c r="V31" s="16">
        <f>0.00017*S31</f>
        <v>0</v>
      </c>
      <c r="W31" s="17" t="s">
        <v>48</v>
      </c>
      <c r="X31" s="18" t="s">
        <v>90</v>
      </c>
      <c r="Y31" s="18" t="s">
        <v>50</v>
      </c>
      <c r="Z31" s="5"/>
      <c r="AA31" s="5"/>
      <c r="AB31" s="5" t="s">
        <v>52</v>
      </c>
      <c r="AC31" s="5"/>
      <c r="AD31" s="5"/>
      <c r="AE31" s="5" t="str">
        <f>HYPERLINK("https://knigipp.ru/api/getInfo/image/ef54f20b-13e1-11f1-a28f-00155d82e908")</f>
        <v>https://knigipp.ru/api/getInfo/image/ef54f20b-13e1-11f1-a28f-00155d82e908</v>
      </c>
      <c r="AF31" s="22">
        <v>16</v>
      </c>
      <c r="AG31" s="5"/>
      <c r="AH31" s="5" t="s">
        <v>91</v>
      </c>
      <c r="AI31" s="5"/>
      <c r="AJ31" s="5" t="s">
        <v>55</v>
      </c>
      <c r="AK31" s="5"/>
      <c r="AL31" s="5"/>
      <c r="AM31" s="5" t="s">
        <v>92</v>
      </c>
    </row>
    <row r="32" spans="2:39" ht="96.3" customHeight="1" outlineLevel="5" x14ac:dyDescent="0.2">
      <c r="B32" s="4">
        <v>6</v>
      </c>
      <c r="C32" s="5" t="s">
        <v>93</v>
      </c>
      <c r="D32" s="33" t="s">
        <v>94</v>
      </c>
      <c r="E32" s="33"/>
      <c r="F32" s="33"/>
      <c r="G32" s="33"/>
      <c r="H32" s="6" t="s">
        <v>95</v>
      </c>
      <c r="I32" s="7"/>
      <c r="J32" s="8" t="s">
        <v>89</v>
      </c>
      <c r="K32" s="9"/>
      <c r="L32" s="10">
        <v>50</v>
      </c>
      <c r="M32" s="9"/>
      <c r="N32" s="9" t="s">
        <v>47</v>
      </c>
      <c r="O32" s="11"/>
      <c r="P32" s="9"/>
      <c r="Q32" s="4">
        <v>15</v>
      </c>
      <c r="R32" s="13">
        <f>49.7*(1-U3/100)</f>
        <v>49.7</v>
      </c>
      <c r="S32" s="14"/>
      <c r="T32" s="9">
        <f>R32*S32</f>
        <v>0</v>
      </c>
      <c r="U32" s="19">
        <f>0.054*S32</f>
        <v>0</v>
      </c>
      <c r="V32" s="16">
        <f>0.00017*S32</f>
        <v>0</v>
      </c>
      <c r="W32" s="17" t="s">
        <v>48</v>
      </c>
      <c r="X32" s="18" t="s">
        <v>96</v>
      </c>
      <c r="Y32" s="18" t="s">
        <v>50</v>
      </c>
      <c r="Z32" s="5"/>
      <c r="AA32" s="5"/>
      <c r="AB32" s="5" t="s">
        <v>52</v>
      </c>
      <c r="AC32" s="5"/>
      <c r="AD32" s="5"/>
      <c r="AE32" s="5" t="str">
        <f>HYPERLINK("https://knigipp.ru/api/getInfo/image/73322a81-13e1-11f1-a28f-00155d82e908")</f>
        <v>https://knigipp.ru/api/getInfo/image/73322a81-13e1-11f1-a28f-00155d82e908</v>
      </c>
      <c r="AF32" s="22">
        <v>16</v>
      </c>
      <c r="AG32" s="5"/>
      <c r="AH32" s="5" t="s">
        <v>91</v>
      </c>
      <c r="AI32" s="5"/>
      <c r="AJ32" s="5" t="s">
        <v>55</v>
      </c>
      <c r="AK32" s="5"/>
      <c r="AL32" s="5"/>
      <c r="AM32" s="5" t="s">
        <v>92</v>
      </c>
    </row>
    <row r="33" spans="2:39" ht="96.3" customHeight="1" outlineLevel="5" x14ac:dyDescent="0.2">
      <c r="B33" s="4">
        <v>7</v>
      </c>
      <c r="C33" s="5" t="s">
        <v>97</v>
      </c>
      <c r="D33" s="33" t="s">
        <v>98</v>
      </c>
      <c r="E33" s="33"/>
      <c r="F33" s="33"/>
      <c r="G33" s="33"/>
      <c r="H33" s="6" t="s">
        <v>99</v>
      </c>
      <c r="I33" s="7"/>
      <c r="J33" s="8" t="s">
        <v>89</v>
      </c>
      <c r="K33" s="9"/>
      <c r="L33" s="10">
        <v>50</v>
      </c>
      <c r="M33" s="9"/>
      <c r="N33" s="9" t="s">
        <v>47</v>
      </c>
      <c r="O33" s="11"/>
      <c r="P33" s="9"/>
      <c r="Q33" s="4">
        <v>15</v>
      </c>
      <c r="R33" s="13">
        <f>49.7*(1-U3/100)</f>
        <v>49.7</v>
      </c>
      <c r="S33" s="14"/>
      <c r="T33" s="9">
        <f>R33*S33</f>
        <v>0</v>
      </c>
      <c r="U33" s="19">
        <f>0.054*S33</f>
        <v>0</v>
      </c>
      <c r="V33" s="16">
        <f>0.00002*S33</f>
        <v>0</v>
      </c>
      <c r="W33" s="17" t="s">
        <v>48</v>
      </c>
      <c r="X33" s="18" t="s">
        <v>100</v>
      </c>
      <c r="Y33" s="18" t="s">
        <v>50</v>
      </c>
      <c r="Z33" s="5"/>
      <c r="AA33" s="5"/>
      <c r="AB33" s="5" t="s">
        <v>52</v>
      </c>
      <c r="AC33" s="5"/>
      <c r="AD33" s="5"/>
      <c r="AE33" s="5" t="str">
        <f>HYPERLINK("https://knigipp.ru/api/getInfo/image/5205ce74-13e1-11f1-a28f-00155d82e908")</f>
        <v>https://knigipp.ru/api/getInfo/image/5205ce74-13e1-11f1-a28f-00155d82e908</v>
      </c>
      <c r="AF33" s="22">
        <v>16</v>
      </c>
      <c r="AG33" s="5"/>
      <c r="AH33" s="5" t="s">
        <v>91</v>
      </c>
      <c r="AI33" s="5"/>
      <c r="AJ33" s="5" t="s">
        <v>55</v>
      </c>
      <c r="AK33" s="5"/>
      <c r="AL33" s="5"/>
      <c r="AM33" s="5" t="s">
        <v>92</v>
      </c>
    </row>
    <row r="34" spans="2:39" ht="12" customHeight="1" outlineLevel="3" x14ac:dyDescent="0.2">
      <c r="B34" s="32" t="s">
        <v>101</v>
      </c>
      <c r="C34" s="32"/>
      <c r="D34" s="32"/>
      <c r="E34" s="32"/>
      <c r="F34" s="32"/>
      <c r="G34" s="32"/>
    </row>
    <row r="35" spans="2:39" ht="96.3" customHeight="1" outlineLevel="4" x14ac:dyDescent="0.2">
      <c r="B35" s="4">
        <v>8</v>
      </c>
      <c r="C35" s="5" t="s">
        <v>102</v>
      </c>
      <c r="D35" s="33" t="s">
        <v>103</v>
      </c>
      <c r="E35" s="33"/>
      <c r="F35" s="33"/>
      <c r="G35" s="33"/>
      <c r="H35" s="6" t="s">
        <v>104</v>
      </c>
      <c r="I35" s="7"/>
      <c r="J35" s="8" t="s">
        <v>105</v>
      </c>
      <c r="K35" s="9"/>
      <c r="L35" s="10">
        <v>10</v>
      </c>
      <c r="M35" s="9"/>
      <c r="N35" s="9" t="s">
        <v>47</v>
      </c>
      <c r="O35" s="11"/>
      <c r="P35" s="9"/>
      <c r="Q35" s="4">
        <v>3</v>
      </c>
      <c r="R35" s="13">
        <f>349*(1-U3/100)</f>
        <v>349</v>
      </c>
      <c r="S35" s="14"/>
      <c r="T35" s="9">
        <f>R35*S35</f>
        <v>0</v>
      </c>
      <c r="U35" s="19">
        <f>0.317*S35</f>
        <v>0</v>
      </c>
      <c r="V35" s="16">
        <f>0.00056*S35</f>
        <v>0</v>
      </c>
      <c r="W35" s="17" t="s">
        <v>48</v>
      </c>
      <c r="X35" s="18" t="s">
        <v>106</v>
      </c>
      <c r="Y35" s="18" t="s">
        <v>50</v>
      </c>
      <c r="Z35" s="5"/>
      <c r="AA35" s="5" t="s">
        <v>107</v>
      </c>
      <c r="AB35" s="5" t="s">
        <v>52</v>
      </c>
      <c r="AC35" s="5"/>
      <c r="AD35" s="5"/>
      <c r="AE35" s="5" t="str">
        <f>HYPERLINK("https://knigipp.ru/api/getInfo/image/a9a0db61-e576-11f0-a28c-00155d82e908")</f>
        <v>https://knigipp.ru/api/getInfo/image/a9a0db61-e576-11f0-a28c-00155d82e908</v>
      </c>
      <c r="AF35" s="22">
        <v>100</v>
      </c>
      <c r="AG35" s="5"/>
      <c r="AH35" s="5" t="s">
        <v>108</v>
      </c>
      <c r="AI35" s="5"/>
      <c r="AJ35" s="5" t="s">
        <v>55</v>
      </c>
      <c r="AK35" s="5"/>
      <c r="AL35" s="5"/>
      <c r="AM35" s="5" t="s">
        <v>109</v>
      </c>
    </row>
    <row r="36" spans="2:39" ht="96.3" customHeight="1" outlineLevel="4" x14ac:dyDescent="0.2">
      <c r="B36" s="4">
        <v>9</v>
      </c>
      <c r="C36" s="5" t="s">
        <v>110</v>
      </c>
      <c r="D36" s="33" t="s">
        <v>111</v>
      </c>
      <c r="E36" s="33"/>
      <c r="F36" s="33"/>
      <c r="G36" s="33"/>
      <c r="H36" s="6" t="s">
        <v>112</v>
      </c>
      <c r="I36" s="7"/>
      <c r="J36" s="8" t="s">
        <v>105</v>
      </c>
      <c r="K36" s="9"/>
      <c r="L36" s="10">
        <v>10</v>
      </c>
      <c r="M36" s="9"/>
      <c r="N36" s="9" t="s">
        <v>47</v>
      </c>
      <c r="O36" s="11"/>
      <c r="P36" s="9"/>
      <c r="Q36" s="4">
        <v>3</v>
      </c>
      <c r="R36" s="13">
        <f>349*(1-U3/100)</f>
        <v>349</v>
      </c>
      <c r="S36" s="14"/>
      <c r="T36" s="9">
        <f>R36*S36</f>
        <v>0</v>
      </c>
      <c r="U36" s="19">
        <f>0.319*S36</f>
        <v>0</v>
      </c>
      <c r="V36" s="16">
        <f>0.00036*S36</f>
        <v>0</v>
      </c>
      <c r="W36" s="17" t="s">
        <v>48</v>
      </c>
      <c r="X36" s="18" t="s">
        <v>113</v>
      </c>
      <c r="Y36" s="18" t="s">
        <v>50</v>
      </c>
      <c r="Z36" s="5"/>
      <c r="AA36" s="5" t="s">
        <v>107</v>
      </c>
      <c r="AB36" s="5" t="s">
        <v>52</v>
      </c>
      <c r="AC36" s="5"/>
      <c r="AD36" s="5"/>
      <c r="AE36" s="5" t="str">
        <f>HYPERLINK("https://knigipp.ru/api/getInfo/image/ee534c05-e576-11f0-a28c-00155d82e908")</f>
        <v>https://knigipp.ru/api/getInfo/image/ee534c05-e576-11f0-a28c-00155d82e908</v>
      </c>
      <c r="AF36" s="22">
        <v>100</v>
      </c>
      <c r="AG36" s="5"/>
      <c r="AH36" s="5" t="s">
        <v>108</v>
      </c>
      <c r="AI36" s="5"/>
      <c r="AJ36" s="5" t="s">
        <v>55</v>
      </c>
      <c r="AK36" s="5"/>
      <c r="AL36" s="5"/>
      <c r="AM36" s="5" t="s">
        <v>109</v>
      </c>
    </row>
    <row r="37" spans="2:39" ht="12" customHeight="1" outlineLevel="3" x14ac:dyDescent="0.2">
      <c r="B37" s="32" t="s">
        <v>114</v>
      </c>
      <c r="C37" s="32"/>
      <c r="D37" s="32"/>
      <c r="E37" s="32"/>
      <c r="F37" s="32"/>
      <c r="G37" s="32"/>
    </row>
    <row r="38" spans="2:39" ht="96.3" customHeight="1" outlineLevel="4" x14ac:dyDescent="0.2">
      <c r="B38" s="4">
        <v>10</v>
      </c>
      <c r="C38" s="5" t="s">
        <v>115</v>
      </c>
      <c r="D38" s="33" t="s">
        <v>116</v>
      </c>
      <c r="E38" s="33"/>
      <c r="F38" s="33"/>
      <c r="G38" s="33"/>
      <c r="H38" s="6" t="s">
        <v>117</v>
      </c>
      <c r="I38" s="7"/>
      <c r="J38" s="8"/>
      <c r="K38" s="9"/>
      <c r="L38" s="10">
        <v>20</v>
      </c>
      <c r="M38" s="9"/>
      <c r="N38" s="9" t="s">
        <v>47</v>
      </c>
      <c r="O38" s="11"/>
      <c r="P38" s="9"/>
      <c r="Q38" s="4">
        <v>1</v>
      </c>
      <c r="R38" s="13">
        <f>277*(1-U3/100)</f>
        <v>277</v>
      </c>
      <c r="S38" s="14"/>
      <c r="T38" s="9">
        <f>R38*S38</f>
        <v>0</v>
      </c>
      <c r="U38" s="19">
        <f>0.162*S38</f>
        <v>0</v>
      </c>
      <c r="V38" s="16">
        <f>0.00029*S38</f>
        <v>0</v>
      </c>
      <c r="W38" s="17" t="s">
        <v>48</v>
      </c>
      <c r="X38" s="18" t="s">
        <v>118</v>
      </c>
      <c r="Y38" s="18" t="s">
        <v>50</v>
      </c>
      <c r="Z38" s="5" t="s">
        <v>119</v>
      </c>
      <c r="AA38" s="5"/>
      <c r="AB38" s="5" t="s">
        <v>82</v>
      </c>
      <c r="AC38" s="5"/>
      <c r="AD38" s="5"/>
      <c r="AE38" s="5" t="str">
        <f>HYPERLINK("https://knigipp.ru/api/getInfo/image/d4c44ad3-e577-11f0-a28c-00155d82e908")</f>
        <v>https://knigipp.ru/api/getInfo/image/d4c44ad3-e577-11f0-a28c-00155d82e908</v>
      </c>
      <c r="AF38" s="22">
        <v>48</v>
      </c>
      <c r="AG38" s="5" t="s">
        <v>53</v>
      </c>
      <c r="AH38" s="5" t="s">
        <v>54</v>
      </c>
      <c r="AI38" s="5"/>
      <c r="AJ38" s="5" t="s">
        <v>55</v>
      </c>
      <c r="AK38" s="5"/>
      <c r="AL38" s="5"/>
      <c r="AM38" s="5" t="s">
        <v>120</v>
      </c>
    </row>
    <row r="39" spans="2:39" ht="96.3" customHeight="1" outlineLevel="4" x14ac:dyDescent="0.2">
      <c r="B39" s="4">
        <v>11</v>
      </c>
      <c r="C39" s="5" t="s">
        <v>121</v>
      </c>
      <c r="D39" s="33" t="s">
        <v>122</v>
      </c>
      <c r="E39" s="33"/>
      <c r="F39" s="33"/>
      <c r="G39" s="33"/>
      <c r="H39" s="6" t="s">
        <v>123</v>
      </c>
      <c r="I39" s="7"/>
      <c r="J39" s="8" t="s">
        <v>124</v>
      </c>
      <c r="K39" s="9"/>
      <c r="L39" s="10">
        <v>20</v>
      </c>
      <c r="M39" s="9"/>
      <c r="N39" s="9" t="s">
        <v>47</v>
      </c>
      <c r="O39" s="11"/>
      <c r="P39" s="9"/>
      <c r="Q39" s="4">
        <v>1</v>
      </c>
      <c r="R39" s="13">
        <f>277*(1-U3/100)</f>
        <v>277</v>
      </c>
      <c r="S39" s="14"/>
      <c r="T39" s="9">
        <f>R39*S39</f>
        <v>0</v>
      </c>
      <c r="U39" s="19">
        <f>0.152*S39</f>
        <v>0</v>
      </c>
      <c r="V39" s="16">
        <f>0.00039*S39</f>
        <v>0</v>
      </c>
      <c r="W39" s="17" t="s">
        <v>48</v>
      </c>
      <c r="X39" s="18" t="s">
        <v>125</v>
      </c>
      <c r="Y39" s="18" t="s">
        <v>50</v>
      </c>
      <c r="Z39" s="5"/>
      <c r="AA39" s="5"/>
      <c r="AB39" s="5" t="s">
        <v>82</v>
      </c>
      <c r="AC39" s="5"/>
      <c r="AD39" s="5"/>
      <c r="AE39" s="5" t="str">
        <f>HYPERLINK("https://knigipp.ru/api/getInfo/image/2cbe1aa9-e578-11f0-a28c-00155d82e908")</f>
        <v>https://knigipp.ru/api/getInfo/image/2cbe1aa9-e578-11f0-a28c-00155d82e908</v>
      </c>
      <c r="AF39" s="22">
        <v>48</v>
      </c>
      <c r="AG39" s="5" t="s">
        <v>53</v>
      </c>
      <c r="AH39" s="5" t="s">
        <v>54</v>
      </c>
      <c r="AI39" s="5"/>
      <c r="AJ39" s="5" t="s">
        <v>55</v>
      </c>
      <c r="AK39" s="5"/>
      <c r="AL39" s="5"/>
      <c r="AM39" s="5" t="s">
        <v>126</v>
      </c>
    </row>
    <row r="40" spans="2:39" ht="96.3" customHeight="1" outlineLevel="4" x14ac:dyDescent="0.2">
      <c r="B40" s="4">
        <v>12</v>
      </c>
      <c r="C40" s="5" t="s">
        <v>127</v>
      </c>
      <c r="D40" s="33" t="s">
        <v>128</v>
      </c>
      <c r="E40" s="33"/>
      <c r="F40" s="33"/>
      <c r="G40" s="33"/>
      <c r="H40" s="6" t="s">
        <v>129</v>
      </c>
      <c r="I40" s="7"/>
      <c r="J40" s="8"/>
      <c r="K40" s="9"/>
      <c r="L40" s="10">
        <v>20</v>
      </c>
      <c r="M40" s="9"/>
      <c r="N40" s="9" t="s">
        <v>47</v>
      </c>
      <c r="O40" s="11"/>
      <c r="P40" s="9"/>
      <c r="Q40" s="4">
        <v>1</v>
      </c>
      <c r="R40" s="13">
        <f>277*(1-U3/100)</f>
        <v>277</v>
      </c>
      <c r="S40" s="14"/>
      <c r="T40" s="9">
        <f>R40*S40</f>
        <v>0</v>
      </c>
      <c r="U40" s="19">
        <f>0.159*S40</f>
        <v>0</v>
      </c>
      <c r="V40" s="16">
        <f>0.00035*S40</f>
        <v>0</v>
      </c>
      <c r="W40" s="17" t="s">
        <v>48</v>
      </c>
      <c r="X40" s="18" t="s">
        <v>130</v>
      </c>
      <c r="Y40" s="18" t="s">
        <v>50</v>
      </c>
      <c r="Z40" s="5"/>
      <c r="AA40" s="5"/>
      <c r="AB40" s="5" t="s">
        <v>82</v>
      </c>
      <c r="AC40" s="5"/>
      <c r="AD40" s="5"/>
      <c r="AE40" s="5" t="str">
        <f>HYPERLINK("https://knigipp.ru/api/getInfo/image/94bb36bd-e577-11f0-a28c-00155d82e908")</f>
        <v>https://knigipp.ru/api/getInfo/image/94bb36bd-e577-11f0-a28c-00155d82e908</v>
      </c>
      <c r="AF40" s="22">
        <v>48</v>
      </c>
      <c r="AG40" s="5" t="s">
        <v>53</v>
      </c>
      <c r="AH40" s="5" t="s">
        <v>54</v>
      </c>
      <c r="AI40" s="5"/>
      <c r="AJ40" s="5" t="s">
        <v>55</v>
      </c>
      <c r="AK40" s="5"/>
      <c r="AL40" s="5"/>
      <c r="AM40" s="5" t="s">
        <v>126</v>
      </c>
    </row>
    <row r="41" spans="2:39" ht="96.3" customHeight="1" outlineLevel="4" x14ac:dyDescent="0.2">
      <c r="B41" s="4">
        <v>13</v>
      </c>
      <c r="C41" s="5" t="s">
        <v>131</v>
      </c>
      <c r="D41" s="33" t="s">
        <v>132</v>
      </c>
      <c r="E41" s="33"/>
      <c r="F41" s="33"/>
      <c r="G41" s="33"/>
      <c r="H41" s="6" t="s">
        <v>133</v>
      </c>
      <c r="I41" s="7"/>
      <c r="J41" s="8"/>
      <c r="K41" s="9"/>
      <c r="L41" s="10">
        <v>20</v>
      </c>
      <c r="M41" s="9"/>
      <c r="N41" s="9" t="s">
        <v>47</v>
      </c>
      <c r="O41" s="11"/>
      <c r="P41" s="9"/>
      <c r="Q41" s="4">
        <v>1</v>
      </c>
      <c r="R41" s="13">
        <f>277*(1-U3/100)</f>
        <v>277</v>
      </c>
      <c r="S41" s="14"/>
      <c r="T41" s="9">
        <f>R41*S41</f>
        <v>0</v>
      </c>
      <c r="U41" s="19">
        <f>0.159*S41</f>
        <v>0</v>
      </c>
      <c r="V41" s="16">
        <f>0.00035*S41</f>
        <v>0</v>
      </c>
      <c r="W41" s="17" t="s">
        <v>48</v>
      </c>
      <c r="X41" s="18" t="s">
        <v>134</v>
      </c>
      <c r="Y41" s="18" t="s">
        <v>50</v>
      </c>
      <c r="Z41" s="5"/>
      <c r="AA41" s="5"/>
      <c r="AB41" s="5" t="s">
        <v>82</v>
      </c>
      <c r="AC41" s="5"/>
      <c r="AD41" s="5"/>
      <c r="AE41" s="5" t="str">
        <f>HYPERLINK("https://knigipp.ru/api/getInfo/image/fee6577a-e577-11f0-a28c-00155d82e908")</f>
        <v>https://knigipp.ru/api/getInfo/image/fee6577a-e577-11f0-a28c-00155d82e908</v>
      </c>
      <c r="AF41" s="22">
        <v>48</v>
      </c>
      <c r="AG41" s="5" t="s">
        <v>53</v>
      </c>
      <c r="AH41" s="5" t="s">
        <v>54</v>
      </c>
      <c r="AI41" s="5"/>
      <c r="AJ41" s="5" t="s">
        <v>55</v>
      </c>
      <c r="AK41" s="5"/>
      <c r="AL41" s="5"/>
      <c r="AM41" s="5" t="s">
        <v>126</v>
      </c>
    </row>
    <row r="42" spans="2:39" ht="12" customHeight="1" outlineLevel="3" x14ac:dyDescent="0.2">
      <c r="B42" s="32" t="s">
        <v>135</v>
      </c>
      <c r="C42" s="32"/>
      <c r="D42" s="32"/>
      <c r="E42" s="32"/>
      <c r="F42" s="32"/>
      <c r="G42" s="32"/>
    </row>
    <row r="43" spans="2:39" ht="96.3" customHeight="1" outlineLevel="4" x14ac:dyDescent="0.2">
      <c r="B43" s="4">
        <v>14</v>
      </c>
      <c r="C43" s="5" t="s">
        <v>136</v>
      </c>
      <c r="D43" s="33" t="s">
        <v>137</v>
      </c>
      <c r="E43" s="33"/>
      <c r="F43" s="33"/>
      <c r="G43" s="33"/>
      <c r="H43" s="6" t="s">
        <v>138</v>
      </c>
      <c r="I43" s="7"/>
      <c r="J43" s="8" t="s">
        <v>139</v>
      </c>
      <c r="K43" s="9"/>
      <c r="L43" s="10">
        <v>20</v>
      </c>
      <c r="M43" s="9"/>
      <c r="N43" s="9" t="s">
        <v>47</v>
      </c>
      <c r="O43" s="11"/>
      <c r="P43" s="9"/>
      <c r="Q43" s="4">
        <v>3</v>
      </c>
      <c r="R43" s="13">
        <f>199*(1-U3/100)</f>
        <v>199</v>
      </c>
      <c r="S43" s="14"/>
      <c r="T43" s="9">
        <f>R43*S43</f>
        <v>0</v>
      </c>
      <c r="U43" s="19">
        <f>0.079*S43</f>
        <v>0</v>
      </c>
      <c r="V43" s="16">
        <f>0.00016*S43</f>
        <v>0</v>
      </c>
      <c r="W43" s="17" t="s">
        <v>48</v>
      </c>
      <c r="X43" s="18" t="s">
        <v>140</v>
      </c>
      <c r="Y43" s="18" t="s">
        <v>50</v>
      </c>
      <c r="Z43" s="5"/>
      <c r="AA43" s="5"/>
      <c r="AB43" s="5" t="s">
        <v>52</v>
      </c>
      <c r="AC43" s="5"/>
      <c r="AD43" s="5"/>
      <c r="AE43" s="5" t="str">
        <f>HYPERLINK("https://knigipp.ru/api/getInfo/image/7ead91e3-e576-11f0-a28c-00155d82e908")</f>
        <v>https://knigipp.ru/api/getInfo/image/7ead91e3-e576-11f0-a28c-00155d82e908</v>
      </c>
      <c r="AF43" s="22">
        <v>24</v>
      </c>
      <c r="AG43" s="5"/>
      <c r="AH43" s="5" t="s">
        <v>108</v>
      </c>
      <c r="AI43" s="5"/>
      <c r="AJ43" s="5" t="s">
        <v>55</v>
      </c>
      <c r="AK43" s="5"/>
      <c r="AL43" s="5"/>
      <c r="AM43" s="5" t="s">
        <v>141</v>
      </c>
    </row>
    <row r="44" spans="2:39" ht="96.3" customHeight="1" outlineLevel="4" x14ac:dyDescent="0.2">
      <c r="B44" s="4">
        <v>15</v>
      </c>
      <c r="C44" s="5" t="s">
        <v>142</v>
      </c>
      <c r="D44" s="33" t="s">
        <v>143</v>
      </c>
      <c r="E44" s="33"/>
      <c r="F44" s="33"/>
      <c r="G44" s="33"/>
      <c r="H44" s="6" t="s">
        <v>144</v>
      </c>
      <c r="I44" s="7"/>
      <c r="J44" s="8" t="s">
        <v>139</v>
      </c>
      <c r="K44" s="9"/>
      <c r="L44" s="10">
        <v>20</v>
      </c>
      <c r="M44" s="9"/>
      <c r="N44" s="9" t="s">
        <v>47</v>
      </c>
      <c r="O44" s="11"/>
      <c r="P44" s="9"/>
      <c r="Q44" s="4">
        <v>3</v>
      </c>
      <c r="R44" s="13">
        <f>199*(1-U3/100)</f>
        <v>199</v>
      </c>
      <c r="S44" s="14"/>
      <c r="T44" s="9">
        <f>R44*S44</f>
        <v>0</v>
      </c>
      <c r="U44" s="19">
        <f>0.081*S44</f>
        <v>0</v>
      </c>
      <c r="V44" s="16">
        <f>0.00009*S44</f>
        <v>0</v>
      </c>
      <c r="W44" s="17" t="s">
        <v>48</v>
      </c>
      <c r="X44" s="18" t="s">
        <v>145</v>
      </c>
      <c r="Y44" s="18" t="s">
        <v>50</v>
      </c>
      <c r="Z44" s="5"/>
      <c r="AA44" s="5"/>
      <c r="AB44" s="5" t="s">
        <v>52</v>
      </c>
      <c r="AC44" s="5"/>
      <c r="AD44" s="5"/>
      <c r="AE44" s="5" t="str">
        <f>HYPERLINK("https://knigipp.ru/api/getInfo/image/a19f9c9a-e576-11f0-a28c-00155d82e908")</f>
        <v>https://knigipp.ru/api/getInfo/image/a19f9c9a-e576-11f0-a28c-00155d82e908</v>
      </c>
      <c r="AF44" s="22">
        <v>24</v>
      </c>
      <c r="AG44" s="5"/>
      <c r="AH44" s="5" t="s">
        <v>108</v>
      </c>
      <c r="AI44" s="5"/>
      <c r="AJ44" s="5" t="s">
        <v>55</v>
      </c>
      <c r="AK44" s="5"/>
      <c r="AL44" s="5"/>
      <c r="AM44" s="5" t="s">
        <v>141</v>
      </c>
    </row>
    <row r="45" spans="2:39" ht="15.75" customHeight="1" outlineLevel="1" x14ac:dyDescent="0.2">
      <c r="B45" s="30" t="s">
        <v>146</v>
      </c>
      <c r="C45" s="30"/>
      <c r="D45" s="30"/>
      <c r="E45" s="30"/>
      <c r="F45" s="30"/>
      <c r="G45" s="30"/>
    </row>
    <row r="46" spans="2:39" ht="12" customHeight="1" outlineLevel="2" x14ac:dyDescent="0.2">
      <c r="B46" s="31" t="s">
        <v>147</v>
      </c>
      <c r="C46" s="31"/>
      <c r="D46" s="31"/>
      <c r="E46" s="31"/>
      <c r="F46" s="31"/>
      <c r="G46" s="31"/>
    </row>
    <row r="47" spans="2:39" ht="12" customHeight="1" outlineLevel="3" x14ac:dyDescent="0.2">
      <c r="B47" s="32" t="s">
        <v>148</v>
      </c>
      <c r="C47" s="32"/>
      <c r="D47" s="32"/>
      <c r="E47" s="32"/>
      <c r="F47" s="32"/>
      <c r="G47" s="32"/>
    </row>
    <row r="48" spans="2:39" ht="96.3" customHeight="1" outlineLevel="4" x14ac:dyDescent="0.2">
      <c r="B48" s="4">
        <v>16</v>
      </c>
      <c r="C48" s="5" t="s">
        <v>149</v>
      </c>
      <c r="D48" s="33" t="s">
        <v>150</v>
      </c>
      <c r="E48" s="33"/>
      <c r="F48" s="33"/>
      <c r="G48" s="33"/>
      <c r="H48" s="6" t="s">
        <v>151</v>
      </c>
      <c r="I48" s="7"/>
      <c r="J48" s="8" t="s">
        <v>152</v>
      </c>
      <c r="K48" s="9"/>
      <c r="L48" s="10">
        <v>20</v>
      </c>
      <c r="M48" s="9"/>
      <c r="N48" s="9" t="s">
        <v>47</v>
      </c>
      <c r="O48" s="11"/>
      <c r="P48" s="9"/>
      <c r="Q48" s="4">
        <v>1</v>
      </c>
      <c r="R48" s="13">
        <f>499*(1-U3/100)</f>
        <v>499</v>
      </c>
      <c r="S48" s="14"/>
      <c r="T48" s="9">
        <f>R48*S48</f>
        <v>0</v>
      </c>
      <c r="U48" s="19">
        <f>0.175*S48</f>
        <v>0</v>
      </c>
      <c r="V48" s="16">
        <f>0.00029*S48</f>
        <v>0</v>
      </c>
      <c r="W48" s="17" t="s">
        <v>48</v>
      </c>
      <c r="X48" s="18" t="s">
        <v>153</v>
      </c>
      <c r="Y48" s="18" t="s">
        <v>50</v>
      </c>
      <c r="Z48" s="5" t="s">
        <v>154</v>
      </c>
      <c r="AA48" s="5"/>
      <c r="AB48" s="5" t="s">
        <v>82</v>
      </c>
      <c r="AC48" s="5"/>
      <c r="AD48" s="5"/>
      <c r="AE48" s="5" t="str">
        <f>HYPERLINK("https://knigipp.ru/api/getInfo/image/752dd9e2-13d5-11f1-a28f-00155d82e908")</f>
        <v>https://knigipp.ru/api/getInfo/image/752dd9e2-13d5-11f1-a28f-00155d82e908</v>
      </c>
      <c r="AF48" s="22">
        <v>80</v>
      </c>
      <c r="AG48" s="5" t="s">
        <v>53</v>
      </c>
      <c r="AH48" s="5" t="s">
        <v>54</v>
      </c>
      <c r="AI48" s="5"/>
      <c r="AJ48" s="5" t="s">
        <v>55</v>
      </c>
      <c r="AK48" s="5"/>
      <c r="AL48" s="5"/>
      <c r="AM48" s="5" t="s">
        <v>155</v>
      </c>
    </row>
    <row r="49" spans="2:39" ht="12" customHeight="1" outlineLevel="3" x14ac:dyDescent="0.2">
      <c r="B49" s="32" t="s">
        <v>156</v>
      </c>
      <c r="C49" s="32"/>
      <c r="D49" s="32"/>
      <c r="E49" s="32"/>
      <c r="F49" s="32"/>
      <c r="G49" s="32"/>
    </row>
    <row r="50" spans="2:39" ht="96.3" customHeight="1" outlineLevel="4" x14ac:dyDescent="0.2">
      <c r="B50" s="4">
        <v>17</v>
      </c>
      <c r="C50" s="5" t="s">
        <v>157</v>
      </c>
      <c r="D50" s="33" t="s">
        <v>158</v>
      </c>
      <c r="E50" s="33"/>
      <c r="F50" s="33"/>
      <c r="G50" s="33"/>
      <c r="H50" s="6" t="s">
        <v>159</v>
      </c>
      <c r="I50" s="7"/>
      <c r="J50" s="8" t="s">
        <v>160</v>
      </c>
      <c r="K50" s="9"/>
      <c r="L50" s="10">
        <v>20</v>
      </c>
      <c r="M50" s="9"/>
      <c r="N50" s="9" t="s">
        <v>47</v>
      </c>
      <c r="O50" s="11"/>
      <c r="P50" s="9"/>
      <c r="Q50" s="4">
        <v>2</v>
      </c>
      <c r="R50" s="13">
        <f>384*(1-U3/100)</f>
        <v>384</v>
      </c>
      <c r="S50" s="14"/>
      <c r="T50" s="9">
        <f>R50*S50</f>
        <v>0</v>
      </c>
      <c r="U50" s="19">
        <f>0.327*S50</f>
        <v>0</v>
      </c>
      <c r="V50" s="16">
        <f>0.00043*S50</f>
        <v>0</v>
      </c>
      <c r="W50" s="17" t="s">
        <v>48</v>
      </c>
      <c r="X50" s="18" t="s">
        <v>161</v>
      </c>
      <c r="Y50" s="18" t="s">
        <v>50</v>
      </c>
      <c r="Z50" s="5" t="s">
        <v>162</v>
      </c>
      <c r="AA50" s="5"/>
      <c r="AB50" s="5" t="s">
        <v>82</v>
      </c>
      <c r="AC50" s="5"/>
      <c r="AD50" s="5"/>
      <c r="AE50" s="5" t="str">
        <f>HYPERLINK("https://knigipp.ru/api/getInfo/image/ffa44383-fdd6-11f0-a28e-00155d82e908")</f>
        <v>https://knigipp.ru/api/getInfo/image/ffa44383-fdd6-11f0-a28e-00155d82e908</v>
      </c>
      <c r="AF50" s="22">
        <v>128</v>
      </c>
      <c r="AG50" s="5" t="s">
        <v>53</v>
      </c>
      <c r="AH50" s="5" t="s">
        <v>66</v>
      </c>
      <c r="AI50" s="5"/>
      <c r="AJ50" s="5" t="s">
        <v>55</v>
      </c>
      <c r="AK50" s="5"/>
      <c r="AL50" s="5"/>
      <c r="AM50" s="5" t="s">
        <v>163</v>
      </c>
    </row>
    <row r="51" spans="2:39" ht="12" customHeight="1" outlineLevel="2" x14ac:dyDescent="0.2">
      <c r="B51" s="31" t="s">
        <v>164</v>
      </c>
      <c r="C51" s="31"/>
      <c r="D51" s="31"/>
      <c r="E51" s="31"/>
      <c r="F51" s="31"/>
      <c r="G51" s="31"/>
    </row>
    <row r="52" spans="2:39" ht="12" customHeight="1" outlineLevel="3" x14ac:dyDescent="0.2">
      <c r="B52" s="32" t="s">
        <v>165</v>
      </c>
      <c r="C52" s="32"/>
      <c r="D52" s="32"/>
      <c r="E52" s="32"/>
      <c r="F52" s="32"/>
      <c r="G52" s="32"/>
    </row>
    <row r="53" spans="2:39" ht="96.3" customHeight="1" outlineLevel="4" x14ac:dyDescent="0.2">
      <c r="B53" s="4">
        <v>18</v>
      </c>
      <c r="C53" s="5" t="s">
        <v>166</v>
      </c>
      <c r="D53" s="33" t="s">
        <v>167</v>
      </c>
      <c r="E53" s="33"/>
      <c r="F53" s="33"/>
      <c r="G53" s="33"/>
      <c r="H53" s="6" t="s">
        <v>168</v>
      </c>
      <c r="I53" s="7"/>
      <c r="J53" s="8" t="s">
        <v>169</v>
      </c>
      <c r="K53" s="9"/>
      <c r="L53" s="10">
        <v>10</v>
      </c>
      <c r="M53" s="9"/>
      <c r="N53" s="9" t="s">
        <v>47</v>
      </c>
      <c r="O53" s="11"/>
      <c r="P53" s="9"/>
      <c r="Q53" s="4">
        <v>1</v>
      </c>
      <c r="R53" s="13">
        <f>447*(1-U3/100)</f>
        <v>447</v>
      </c>
      <c r="S53" s="14"/>
      <c r="T53" s="9">
        <f>R53*S53</f>
        <v>0</v>
      </c>
      <c r="U53" s="19">
        <f>0.213*S53</f>
        <v>0</v>
      </c>
      <c r="V53" s="16">
        <f>0.00067*S53</f>
        <v>0</v>
      </c>
      <c r="W53" s="17" t="s">
        <v>48</v>
      </c>
      <c r="X53" s="18" t="s">
        <v>170</v>
      </c>
      <c r="Y53" s="18" t="s">
        <v>50</v>
      </c>
      <c r="Z53" s="5" t="s">
        <v>171</v>
      </c>
      <c r="AA53" s="5" t="s">
        <v>172</v>
      </c>
      <c r="AB53" s="5" t="s">
        <v>82</v>
      </c>
      <c r="AC53" s="5"/>
      <c r="AD53" s="5"/>
      <c r="AE53" s="5" t="str">
        <f>HYPERLINK("https://knigipp.ru/api/getInfo/image/b502cefe-8fd6-11f0-a284-00155d82e908")</f>
        <v>https://knigipp.ru/api/getInfo/image/b502cefe-8fd6-11f0-a284-00155d82e908</v>
      </c>
      <c r="AF53" s="22">
        <v>272</v>
      </c>
      <c r="AG53" s="5" t="s">
        <v>173</v>
      </c>
      <c r="AH53" s="5" t="s">
        <v>54</v>
      </c>
      <c r="AI53" s="5"/>
      <c r="AJ53" s="5" t="s">
        <v>55</v>
      </c>
      <c r="AK53" s="5"/>
      <c r="AL53" s="5"/>
      <c r="AM53" s="5" t="s">
        <v>174</v>
      </c>
    </row>
    <row r="54" spans="2:39" ht="96.3" customHeight="1" outlineLevel="4" x14ac:dyDescent="0.2">
      <c r="B54" s="4">
        <v>19</v>
      </c>
      <c r="C54" s="5" t="s">
        <v>175</v>
      </c>
      <c r="D54" s="33" t="s">
        <v>176</v>
      </c>
      <c r="E54" s="33"/>
      <c r="F54" s="33"/>
      <c r="G54" s="33"/>
      <c r="H54" s="6" t="s">
        <v>177</v>
      </c>
      <c r="I54" s="7"/>
      <c r="J54" s="8" t="s">
        <v>178</v>
      </c>
      <c r="K54" s="9"/>
      <c r="L54" s="10">
        <v>10</v>
      </c>
      <c r="M54" s="9"/>
      <c r="N54" s="9" t="s">
        <v>47</v>
      </c>
      <c r="O54" s="11"/>
      <c r="P54" s="9"/>
      <c r="Q54" s="4">
        <v>1</v>
      </c>
      <c r="R54" s="13">
        <f>347*(1-U3/100)</f>
        <v>347</v>
      </c>
      <c r="S54" s="14"/>
      <c r="T54" s="9">
        <f>R54*S54</f>
        <v>0</v>
      </c>
      <c r="U54" s="19">
        <f>0.211*S54</f>
        <v>0</v>
      </c>
      <c r="V54" s="16">
        <f>0.00055*S54</f>
        <v>0</v>
      </c>
      <c r="W54" s="17" t="s">
        <v>48</v>
      </c>
      <c r="X54" s="18" t="s">
        <v>179</v>
      </c>
      <c r="Y54" s="18" t="s">
        <v>64</v>
      </c>
      <c r="Z54" s="5" t="s">
        <v>180</v>
      </c>
      <c r="AA54" s="5"/>
      <c r="AB54" s="5" t="s">
        <v>181</v>
      </c>
      <c r="AC54" s="5"/>
      <c r="AD54" s="5"/>
      <c r="AE54" s="5" t="str">
        <f>HYPERLINK("https://knigipp.ru/api/getInfo/image/731cac0d-b65c-11f0-a286-00155d82e908")</f>
        <v>https://knigipp.ru/api/getInfo/image/731cac0d-b65c-11f0-a286-00155d82e908</v>
      </c>
      <c r="AF54" s="22">
        <v>240</v>
      </c>
      <c r="AG54" s="5" t="s">
        <v>182</v>
      </c>
      <c r="AH54" s="5" t="s">
        <v>54</v>
      </c>
      <c r="AI54" s="5"/>
      <c r="AJ54" s="5" t="s">
        <v>55</v>
      </c>
      <c r="AK54" s="5"/>
      <c r="AL54" s="5"/>
      <c r="AM54" s="5" t="s">
        <v>183</v>
      </c>
    </row>
    <row r="55" spans="2:39" ht="12" customHeight="1" outlineLevel="2" x14ac:dyDescent="0.2">
      <c r="B55" s="31" t="s">
        <v>184</v>
      </c>
      <c r="C55" s="31"/>
      <c r="D55" s="31"/>
      <c r="E55" s="31"/>
      <c r="F55" s="31"/>
      <c r="G55" s="31"/>
    </row>
    <row r="56" spans="2:39" ht="96.3" customHeight="1" outlineLevel="3" x14ac:dyDescent="0.2">
      <c r="B56" s="4">
        <v>20</v>
      </c>
      <c r="C56" s="5" t="s">
        <v>185</v>
      </c>
      <c r="D56" s="33" t="s">
        <v>186</v>
      </c>
      <c r="E56" s="33"/>
      <c r="F56" s="33"/>
      <c r="G56" s="33"/>
      <c r="H56" s="6" t="s">
        <v>187</v>
      </c>
      <c r="I56" s="7"/>
      <c r="J56" s="8" t="s">
        <v>188</v>
      </c>
      <c r="K56" s="9"/>
      <c r="L56" s="10">
        <v>5</v>
      </c>
      <c r="M56" s="9"/>
      <c r="N56" s="9" t="s">
        <v>47</v>
      </c>
      <c r="O56" s="11"/>
      <c r="P56" s="9"/>
      <c r="Q56" s="4">
        <v>2</v>
      </c>
      <c r="R56" s="13">
        <f>297*(1-U3/100)</f>
        <v>297</v>
      </c>
      <c r="S56" s="14"/>
      <c r="T56" s="9">
        <f>R56*S56</f>
        <v>0</v>
      </c>
      <c r="U56" s="19">
        <f>0.127*S56</f>
        <v>0</v>
      </c>
      <c r="V56" s="16">
        <f>0.00033*S56</f>
        <v>0</v>
      </c>
      <c r="W56" s="17" t="s">
        <v>48</v>
      </c>
      <c r="X56" s="18" t="s">
        <v>189</v>
      </c>
      <c r="Y56" s="18" t="s">
        <v>64</v>
      </c>
      <c r="Z56" s="5" t="s">
        <v>190</v>
      </c>
      <c r="AA56" s="5"/>
      <c r="AB56" s="5" t="s">
        <v>191</v>
      </c>
      <c r="AC56" s="5"/>
      <c r="AD56" s="5"/>
      <c r="AE56" s="5" t="str">
        <f>HYPERLINK("https://knigipp.ru/api/getInfo/image/73fd0a17-8fd3-11f0-a284-00155d82e908")</f>
        <v>https://knigipp.ru/api/getInfo/image/73fd0a17-8fd3-11f0-a284-00155d82e908</v>
      </c>
      <c r="AF56" s="22">
        <v>144</v>
      </c>
      <c r="AG56" s="5" t="s">
        <v>173</v>
      </c>
      <c r="AH56" s="5" t="s">
        <v>54</v>
      </c>
      <c r="AI56" s="5"/>
      <c r="AJ56" s="5" t="s">
        <v>55</v>
      </c>
      <c r="AK56" s="5"/>
      <c r="AL56" s="5"/>
      <c r="AM56" s="5" t="s">
        <v>192</v>
      </c>
    </row>
    <row r="57" spans="2:39" ht="12" customHeight="1" outlineLevel="2" x14ac:dyDescent="0.2">
      <c r="B57" s="31" t="s">
        <v>193</v>
      </c>
      <c r="C57" s="31"/>
      <c r="D57" s="31"/>
      <c r="E57" s="31"/>
      <c r="F57" s="31"/>
      <c r="G57" s="31"/>
    </row>
    <row r="58" spans="2:39" ht="12" customHeight="1" outlineLevel="3" x14ac:dyDescent="0.2">
      <c r="B58" s="32" t="s">
        <v>194</v>
      </c>
      <c r="C58" s="32"/>
      <c r="D58" s="32"/>
      <c r="E58" s="32"/>
      <c r="F58" s="32"/>
      <c r="G58" s="32"/>
    </row>
    <row r="59" spans="2:39" ht="96.3" customHeight="1" outlineLevel="4" x14ac:dyDescent="0.2">
      <c r="B59" s="4">
        <v>21</v>
      </c>
      <c r="C59" s="5" t="s">
        <v>195</v>
      </c>
      <c r="D59" s="33" t="s">
        <v>196</v>
      </c>
      <c r="E59" s="33"/>
      <c r="F59" s="33"/>
      <c r="G59" s="33"/>
      <c r="H59" s="6" t="s">
        <v>197</v>
      </c>
      <c r="I59" s="7"/>
      <c r="J59" s="8" t="s">
        <v>198</v>
      </c>
      <c r="K59" s="9"/>
      <c r="L59" s="10">
        <v>10</v>
      </c>
      <c r="M59" s="9"/>
      <c r="N59" s="9" t="s">
        <v>47</v>
      </c>
      <c r="O59" s="11"/>
      <c r="P59" s="9"/>
      <c r="Q59" s="4">
        <v>1</v>
      </c>
      <c r="R59" s="13">
        <f>947*(1-U3/100)</f>
        <v>947</v>
      </c>
      <c r="S59" s="14"/>
      <c r="T59" s="9">
        <f>R59*S59</f>
        <v>0</v>
      </c>
      <c r="U59" s="19">
        <f>0.611*S59</f>
        <v>0</v>
      </c>
      <c r="V59" s="16">
        <f>0.00094*S59</f>
        <v>0</v>
      </c>
      <c r="W59" s="17" t="s">
        <v>48</v>
      </c>
      <c r="X59" s="18" t="s">
        <v>199</v>
      </c>
      <c r="Y59" s="18" t="s">
        <v>50</v>
      </c>
      <c r="Z59" s="5" t="s">
        <v>200</v>
      </c>
      <c r="AA59" s="5" t="s">
        <v>201</v>
      </c>
      <c r="AB59" s="5" t="s">
        <v>82</v>
      </c>
      <c r="AC59" s="5"/>
      <c r="AD59" s="5"/>
      <c r="AE59" s="5" t="str">
        <f>HYPERLINK("https://knigipp.ru/api/getInfo/image/1e2c0583-fdd8-11f0-a28e-00155d82e908")</f>
        <v>https://knigipp.ru/api/getInfo/image/1e2c0583-fdd8-11f0-a28e-00155d82e908</v>
      </c>
      <c r="AF59" s="22">
        <v>496</v>
      </c>
      <c r="AG59" s="5" t="s">
        <v>53</v>
      </c>
      <c r="AH59" s="5" t="s">
        <v>66</v>
      </c>
      <c r="AI59" s="5"/>
      <c r="AJ59" s="5" t="s">
        <v>55</v>
      </c>
      <c r="AK59" s="5"/>
      <c r="AL59" s="5"/>
      <c r="AM59" s="5" t="s">
        <v>202</v>
      </c>
    </row>
  </sheetData>
  <mergeCells count="95">
    <mergeCell ref="AL12:AL13"/>
    <mergeCell ref="AM12:AM13"/>
    <mergeCell ref="D12:G13"/>
    <mergeCell ref="AF12:AF13"/>
    <mergeCell ref="AG12:AG13"/>
    <mergeCell ref="AH12:AH13"/>
    <mergeCell ref="AI12:AI13"/>
    <mergeCell ref="AJ12:AJ13"/>
    <mergeCell ref="AK12:AK13"/>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55:G55"/>
    <mergeCell ref="D56:G56"/>
    <mergeCell ref="B57:G57"/>
    <mergeCell ref="B58:G58"/>
    <mergeCell ref="D59:G59"/>
    <mergeCell ref="B12:B13"/>
    <mergeCell ref="C12:C13"/>
    <mergeCell ref="B49:G49"/>
    <mergeCell ref="D50:G50"/>
    <mergeCell ref="B51:G51"/>
    <mergeCell ref="B52:G52"/>
    <mergeCell ref="D53:G53"/>
    <mergeCell ref="D54:G54"/>
    <mergeCell ref="D43:G43"/>
    <mergeCell ref="D44:G44"/>
    <mergeCell ref="B45:G45"/>
    <mergeCell ref="B46:G46"/>
    <mergeCell ref="B47:G47"/>
    <mergeCell ref="D48:G48"/>
    <mergeCell ref="B37:G37"/>
    <mergeCell ref="D38:G38"/>
    <mergeCell ref="D39:G39"/>
    <mergeCell ref="D40:G40"/>
    <mergeCell ref="D41:G41"/>
    <mergeCell ref="B42:G42"/>
    <mergeCell ref="D31:G31"/>
    <mergeCell ref="D32:G32"/>
    <mergeCell ref="D33:G33"/>
    <mergeCell ref="B34:G34"/>
    <mergeCell ref="D35:G35"/>
    <mergeCell ref="D36:G36"/>
    <mergeCell ref="B25:G25"/>
    <mergeCell ref="B26:G26"/>
    <mergeCell ref="B27:G27"/>
    <mergeCell ref="D28:G28"/>
    <mergeCell ref="B29:G29"/>
    <mergeCell ref="B30:G30"/>
    <mergeCell ref="B19:G19"/>
    <mergeCell ref="B20:G20"/>
    <mergeCell ref="B21:G21"/>
    <mergeCell ref="D22:G22"/>
    <mergeCell ref="D23:G23"/>
    <mergeCell ref="B24:G24"/>
    <mergeCell ref="D10:G10"/>
    <mergeCell ref="B14:G14"/>
    <mergeCell ref="B15:G15"/>
    <mergeCell ref="B16:G16"/>
    <mergeCell ref="B17:G17"/>
    <mergeCell ref="D18:G18"/>
    <mergeCell ref="D6:G6"/>
    <mergeCell ref="B7:C7"/>
    <mergeCell ref="D7:G7"/>
    <mergeCell ref="B8:C8"/>
    <mergeCell ref="D8:G8"/>
    <mergeCell ref="B9:C9"/>
    <mergeCell ref="D9:G9"/>
    <mergeCell ref="B3:C3"/>
    <mergeCell ref="D3:G3"/>
    <mergeCell ref="S3:T3"/>
    <mergeCell ref="C4:G4"/>
    <mergeCell ref="B5:C5"/>
    <mergeCell ref="D5:G5"/>
  </mergeCells>
  <dataValidations count="8">
    <dataValidation type="decimal" operator="equal" allowBlank="1" showErrorMessage="1" errorTitle="Не нужно менять минимальное количество для заказа:" error="минимальное количество для заказа = 2" sqref="Q18 Q50 Q56">
      <formula1>2</formula1>
    </dataValidation>
    <dataValidation type="decimal" operator="greaterThanOrEqual" allowBlank="1" showErrorMessage="1" errorTitle="Нельзя заказать меньше чем :" error="минимальное количество для заказа = 2" sqref="S18 S50 S56">
      <formula1>2</formula1>
    </dataValidation>
    <dataValidation type="decimal" operator="equal" allowBlank="1" showErrorMessage="1" errorTitle="Не нужно менять минимальное количество для заказа:" error="минимальное количество для заказа = 1" sqref="Q28 Q48 Q59 Q22:Q23 Q38:Q41 Q53:Q54">
      <formula1>1</formula1>
    </dataValidation>
    <dataValidation type="decimal" operator="greaterThanOrEqual" allowBlank="1" showErrorMessage="1" errorTitle="Нельзя заказать меньше чем :" error="минимальное количество для заказа = 1" sqref="S28 S48 S59 S22:S23 S38:S41 S53:S54">
      <formula1>1</formula1>
    </dataValidation>
    <dataValidation type="decimal" operator="equal" allowBlank="1" showErrorMessage="1" errorTitle="Не нужно менять минимальное количество для заказа:" error="минимальное количество для заказа = 15" sqref="Q31:Q33">
      <formula1>15</formula1>
    </dataValidation>
    <dataValidation type="decimal" operator="equal" allowBlank="1" showErrorMessage="1" errorTitle="Не нужно менять минимальное количество для заказа:" error="минимальное количество для заказа = 3" sqref="Q35:Q36 Q43:Q44">
      <formula1>3</formula1>
    </dataValidation>
    <dataValidation type="decimal" operator="greaterThanOrEqual" allowBlank="1" showErrorMessage="1" errorTitle="Нельзя заказать меньше чем :" error="минимальное количество для заказа = 15" sqref="S31:S33">
      <formula1>15</formula1>
    </dataValidation>
    <dataValidation type="decimal" operator="greaterThanOrEqual" allowBlank="1" showErrorMessage="1" errorTitle="Нельзя заказать меньше чем :" error="минимальное количество для заказа = 3" sqref="S35:S36 S43:S44">
      <formula1>3</formula1>
    </dataValidation>
  </dataValidations>
  <pageMargins left="0.39" right="0.39" top="0.39" bottom="0.39" header="0" footer="0"/>
  <pageSetup paperSize="9" fitToWidth="0" fitToHeight="0" pageOrder="overThenDown" orientation="portrait" horizontalDpi="0" verticalDpi="0" copies="0"/>
  <headerFooter scaleWithDoc="0" alignWithMargins="0"/>
  <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aernandes</dc:creator>
  <cp:lastModifiedBy>Albina</cp:lastModifiedBy>
  <cp:revision>1</cp:revision>
  <cp:lastPrinted>2026-04-28T09:56:07Z</cp:lastPrinted>
  <dcterms:created xsi:type="dcterms:W3CDTF">2026-04-28T09:56:07Z</dcterms:created>
  <dcterms:modified xsi:type="dcterms:W3CDTF">2026-04-29T10:36:39Z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1049-12.2.0.23196</vt:lpwstr>
  </property>
  <property fmtid="{D5CDD505-2E9C-101B-9397-08002B2CF9AE}" pid="3" name="ICV">
    <vt:lpwstr>3BFA1B5FCC584349ACD5E648A4590FDA_13</vt:lpwstr>
  </property>
</Properties>
</file>