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activeTab="0"/>
  </bookViews>
  <sheets>
    <sheet name="TDSheet" sheetId="1" r:id="rId1"/>
  </sheets>
  <definedNames>
    <definedName name="_xlnm._FilterDatabase" localSheetId="0" hidden="1">'TDSheet'!$A$10:$R$236</definedName>
  </definedNames>
  <calcPr fullCalcOnLoad="1" refMode="R1C1"/>
</workbook>
</file>

<file path=xl/sharedStrings.xml><?xml version="1.0" encoding="utf-8"?>
<sst xmlns="http://schemas.openxmlformats.org/spreadsheetml/2006/main" count="2334" uniqueCount="863">
  <si>
    <t xml:space="preserve">Прайс-лист  ООО  "Атберг 98"  от: </t>
  </si>
  <si>
    <t>Уважаемые коллеги!</t>
  </si>
  <si>
    <t>Во избежание некорректной обработки Ваших заказов просим Вас не удалять, не скрывать и не добавлять вручную столбцы или строки. Количества к заказу просьба вносить только в специально предназначенную колонку "ЗАКАЗ" (выделена желтым). СПАСИБО!</t>
  </si>
  <si>
    <t>Код</t>
  </si>
  <si>
    <t>ISBN</t>
  </si>
  <si>
    <t>Ссылка</t>
  </si>
  <si>
    <t>Автор</t>
  </si>
  <si>
    <t>Арт.</t>
  </si>
  <si>
    <t>Наименование товаров</t>
  </si>
  <si>
    <t>Примечание</t>
  </si>
  <si>
    <t>ЗАКАЗ</t>
  </si>
  <si>
    <t>Стд.</t>
  </si>
  <si>
    <t>Вес пачки</t>
  </si>
  <si>
    <t>Изд-во</t>
  </si>
  <si>
    <t>Формат</t>
  </si>
  <si>
    <t>Стр.</t>
  </si>
  <si>
    <t>Обложка</t>
  </si>
  <si>
    <t>Серт.</t>
  </si>
  <si>
    <t>50</t>
  </si>
  <si>
    <t>НОВИНКА</t>
  </si>
  <si>
    <t>20</t>
  </si>
  <si>
    <t>80</t>
  </si>
  <si>
    <t>Времена года</t>
  </si>
  <si>
    <t>320</t>
  </si>
  <si>
    <t>120</t>
  </si>
  <si>
    <t>30</t>
  </si>
  <si>
    <t>64</t>
  </si>
  <si>
    <t>Верные друзья</t>
  </si>
  <si>
    <t>Теремок</t>
  </si>
  <si>
    <t>Котята</t>
  </si>
  <si>
    <t>Котёнок</t>
  </si>
  <si>
    <t>АО "Кострома"</t>
  </si>
  <si>
    <t>0011 Календари на 2025 год</t>
  </si>
  <si>
    <t>001. Календари настенные перекидные с ригелем (320*480) на 2025 год (в европакете)</t>
  </si>
  <si>
    <t xml:space="preserve">УТ-202596  </t>
  </si>
  <si>
    <t>4610138646719</t>
  </si>
  <si>
    <t>0525001</t>
  </si>
  <si>
    <t>40</t>
  </si>
  <si>
    <t>Дитон,Каленарт</t>
  </si>
  <si>
    <t>320*480</t>
  </si>
  <si>
    <t>6 листов</t>
  </si>
  <si>
    <t>Мел.картон 235г/м2+УФ-лак</t>
  </si>
  <si>
    <t>41</t>
  </si>
  <si>
    <t xml:space="preserve">УТ-202597  </t>
  </si>
  <si>
    <t>4610138646726</t>
  </si>
  <si>
    <t>0525002</t>
  </si>
  <si>
    <t>Водопады</t>
  </si>
  <si>
    <t xml:space="preserve">УТ-202598  </t>
  </si>
  <si>
    <t>4610138646733</t>
  </si>
  <si>
    <t>0525003</t>
  </si>
  <si>
    <t xml:space="preserve">УТ-202599  </t>
  </si>
  <si>
    <t>4610138646740</t>
  </si>
  <si>
    <t>0525004</t>
  </si>
  <si>
    <t>Гармония природы</t>
  </si>
  <si>
    <t xml:space="preserve">УТ-202637  </t>
  </si>
  <si>
    <t>4610138647174</t>
  </si>
  <si>
    <t>0525042</t>
  </si>
  <si>
    <t>Год змеи. Вид 1</t>
  </si>
  <si>
    <t xml:space="preserve">УТ-202638  </t>
  </si>
  <si>
    <t>4610138647181</t>
  </si>
  <si>
    <t>0525043</t>
  </si>
  <si>
    <t>Год змеи. Вид 2</t>
  </si>
  <si>
    <t xml:space="preserve">УТ-202639  </t>
  </si>
  <si>
    <t>4610138647020</t>
  </si>
  <si>
    <t>0525044</t>
  </si>
  <si>
    <t>Год змеи. С мудрыми изречениями</t>
  </si>
  <si>
    <t xml:space="preserve">УТ-202600  </t>
  </si>
  <si>
    <t>4610138646757</t>
  </si>
  <si>
    <t>0525005</t>
  </si>
  <si>
    <t>Горный пейзаж</t>
  </si>
  <si>
    <t xml:space="preserve">УТ-202601  </t>
  </si>
  <si>
    <t>4610138646764</t>
  </si>
  <si>
    <t>0525006</t>
  </si>
  <si>
    <t>Городские пейзажи в живописи</t>
  </si>
  <si>
    <t xml:space="preserve">УТ-202602  </t>
  </si>
  <si>
    <t>4610138646771</t>
  </si>
  <si>
    <t>0525007</t>
  </si>
  <si>
    <t>Гороскоп на каждый день</t>
  </si>
  <si>
    <t xml:space="preserve">УТ-202603  </t>
  </si>
  <si>
    <t>4610138646788</t>
  </si>
  <si>
    <t>0525008</t>
  </si>
  <si>
    <t>Для женщин. Лунный  календарь здоровья и красоты</t>
  </si>
  <si>
    <t xml:space="preserve">УТ-202604  </t>
  </si>
  <si>
    <t>4610138646795</t>
  </si>
  <si>
    <t>0525009</t>
  </si>
  <si>
    <t>Замки мира</t>
  </si>
  <si>
    <t xml:space="preserve">УТ-202605  </t>
  </si>
  <si>
    <t>4610138646801</t>
  </si>
  <si>
    <t>0525010</t>
  </si>
  <si>
    <t>Золотое Кольцо России (с Православными праздниками)</t>
  </si>
  <si>
    <t xml:space="preserve">УТ-202606  </t>
  </si>
  <si>
    <t>4610138646818</t>
  </si>
  <si>
    <t>0525011</t>
  </si>
  <si>
    <t>Импрессионисты</t>
  </si>
  <si>
    <t xml:space="preserve">УТ-202607  </t>
  </si>
  <si>
    <t>4610138646825</t>
  </si>
  <si>
    <t>0525012</t>
  </si>
  <si>
    <t>Календарь для кухни. Кулинарное путешествие</t>
  </si>
  <si>
    <t xml:space="preserve">УТ-202608  </t>
  </si>
  <si>
    <t>4610138646832</t>
  </si>
  <si>
    <t>0525013</t>
  </si>
  <si>
    <t>Клод Моне</t>
  </si>
  <si>
    <t xml:space="preserve">УТ-202615  </t>
  </si>
  <si>
    <t>4610138648119</t>
  </si>
  <si>
    <t>0525051</t>
  </si>
  <si>
    <t>Котики в акварели</t>
  </si>
  <si>
    <t xml:space="preserve">УТ-202610  </t>
  </si>
  <si>
    <t>4610138646856</t>
  </si>
  <si>
    <t>0525015</t>
  </si>
  <si>
    <t xml:space="preserve">УТ-202609  </t>
  </si>
  <si>
    <t>4610138646849</t>
  </si>
  <si>
    <t>0525014</t>
  </si>
  <si>
    <t>Котята и щенки</t>
  </si>
  <si>
    <t xml:space="preserve">УТ-202611  </t>
  </si>
  <si>
    <t>4610138646863</t>
  </si>
  <si>
    <t>0525016</t>
  </si>
  <si>
    <t>Красивые города</t>
  </si>
  <si>
    <t xml:space="preserve">УТ-202612  </t>
  </si>
  <si>
    <t>4610138646870</t>
  </si>
  <si>
    <t>0525017</t>
  </si>
  <si>
    <t>Красивые парки</t>
  </si>
  <si>
    <t xml:space="preserve">УТ-202613  </t>
  </si>
  <si>
    <t>4610138646894</t>
  </si>
  <si>
    <t>0525018</t>
  </si>
  <si>
    <t>Лазурный берег</t>
  </si>
  <si>
    <t xml:space="preserve">УТ-202614  </t>
  </si>
  <si>
    <t>4610138646917</t>
  </si>
  <si>
    <t>0525019</t>
  </si>
  <si>
    <t>Лошади</t>
  </si>
  <si>
    <t xml:space="preserve">УТ-202616  </t>
  </si>
  <si>
    <t>4610138646931</t>
  </si>
  <si>
    <t>0525021</t>
  </si>
  <si>
    <t>Море и парусники</t>
  </si>
  <si>
    <t xml:space="preserve">УТ-202644  </t>
  </si>
  <si>
    <t>4610138648126</t>
  </si>
  <si>
    <t>0525052</t>
  </si>
  <si>
    <t>Морские зарисовки</t>
  </si>
  <si>
    <t>Дитон, Каленарт</t>
  </si>
  <si>
    <t xml:space="preserve">УТ-202617  </t>
  </si>
  <si>
    <t>4610138646948</t>
  </si>
  <si>
    <t>0525022</t>
  </si>
  <si>
    <t>Натюрморт в живописи</t>
  </si>
  <si>
    <t xml:space="preserve">УТ-202618  </t>
  </si>
  <si>
    <t>4610138646955</t>
  </si>
  <si>
    <t>0525023</t>
  </si>
  <si>
    <t>Наша дача. Календарь с рецептами и лунным посевным календарём</t>
  </si>
  <si>
    <t xml:space="preserve">УТ-202619  </t>
  </si>
  <si>
    <t>4610138646962</t>
  </si>
  <si>
    <t>0525024</t>
  </si>
  <si>
    <t>Особенности национальной охоты</t>
  </si>
  <si>
    <t xml:space="preserve">УТ-202620  </t>
  </si>
  <si>
    <t>4610138646887</t>
  </si>
  <si>
    <t>0525025</t>
  </si>
  <si>
    <t>Особенности национальной рыбалки</t>
  </si>
  <si>
    <t xml:space="preserve">УТ-202621  </t>
  </si>
  <si>
    <t>4610138646900</t>
  </si>
  <si>
    <t>0525026</t>
  </si>
  <si>
    <t>Породы кошек</t>
  </si>
  <si>
    <t xml:space="preserve">УТ-202622  </t>
  </si>
  <si>
    <t>4610138648089</t>
  </si>
  <si>
    <t>0525049</t>
  </si>
  <si>
    <t>Портрет друга</t>
  </si>
  <si>
    <t xml:space="preserve">УТ-202623  </t>
  </si>
  <si>
    <t>4610138646986</t>
  </si>
  <si>
    <t>0525028</t>
  </si>
  <si>
    <t>Православные святые целители. С молитвами</t>
  </si>
  <si>
    <t xml:space="preserve">УТ-202624  </t>
  </si>
  <si>
    <t>4610138646993</t>
  </si>
  <si>
    <t>0525029</t>
  </si>
  <si>
    <t>Православный календарь. Что вкушать в праздники и постные дни</t>
  </si>
  <si>
    <t xml:space="preserve">УТ-202625  </t>
  </si>
  <si>
    <t>4610138647006</t>
  </si>
  <si>
    <t>0525030</t>
  </si>
  <si>
    <t>Праздники государственные, православные, профессиональные</t>
  </si>
  <si>
    <t xml:space="preserve">УТ-202626  </t>
  </si>
  <si>
    <t>4610138647013</t>
  </si>
  <si>
    <t>0525031</t>
  </si>
  <si>
    <t>Пресвятая Богородица. Православный календарь с молитвами</t>
  </si>
  <si>
    <t xml:space="preserve">УТ-202627  </t>
  </si>
  <si>
    <t>4610138647068</t>
  </si>
  <si>
    <t>0525032</t>
  </si>
  <si>
    <t>Природа. Акварельное настроение</t>
  </si>
  <si>
    <t xml:space="preserve">УТ-202628  </t>
  </si>
  <si>
    <t>4610138647075</t>
  </si>
  <si>
    <t>0525033</t>
  </si>
  <si>
    <t>Прогулки по Европе</t>
  </si>
  <si>
    <t xml:space="preserve">УТ-202629  </t>
  </si>
  <si>
    <t>4610138647099</t>
  </si>
  <si>
    <t>0525034</t>
  </si>
  <si>
    <t>Ренуар</t>
  </si>
  <si>
    <t xml:space="preserve">УТ-202630  </t>
  </si>
  <si>
    <t>4610138647105</t>
  </si>
  <si>
    <t>0525035</t>
  </si>
  <si>
    <t>Речные пейзажи</t>
  </si>
  <si>
    <t xml:space="preserve">УТ-202631  </t>
  </si>
  <si>
    <t>4610138647112</t>
  </si>
  <si>
    <t>0525036</t>
  </si>
  <si>
    <t>Родной край. Календарь с народными приметами</t>
  </si>
  <si>
    <t xml:space="preserve">УТ-202632  </t>
  </si>
  <si>
    <t>4610138647129</t>
  </si>
  <si>
    <t>0525037</t>
  </si>
  <si>
    <t>Русская кухня. С рецептами</t>
  </si>
  <si>
    <t xml:space="preserve">УТ-202633  </t>
  </si>
  <si>
    <t>4610138647136</t>
  </si>
  <si>
    <t>0525038</t>
  </si>
  <si>
    <t>Русский пейзаж в живописи</t>
  </si>
  <si>
    <t xml:space="preserve">УТ-202634  </t>
  </si>
  <si>
    <t>4610138647143</t>
  </si>
  <si>
    <t>0525039</t>
  </si>
  <si>
    <t>Садово-огородный лунный календарь</t>
  </si>
  <si>
    <t xml:space="preserve">УТ-202635  </t>
  </si>
  <si>
    <t>4610138647150</t>
  </si>
  <si>
    <t>0525040</t>
  </si>
  <si>
    <t>Святая блаженная Матрона Московская.Православный календарь с молитвами</t>
  </si>
  <si>
    <t xml:space="preserve">УТ-202636  </t>
  </si>
  <si>
    <t>4610138647167</t>
  </si>
  <si>
    <t>0525041</t>
  </si>
  <si>
    <t>Святитель Николай Чудотворец.Правос.к-рь с молитвами</t>
  </si>
  <si>
    <t xml:space="preserve">УТ-202641  </t>
  </si>
  <si>
    <t>4610138647044</t>
  </si>
  <si>
    <t>0525046</t>
  </si>
  <si>
    <t>Цветы</t>
  </si>
  <si>
    <t xml:space="preserve">УТ-202640  </t>
  </si>
  <si>
    <t>4610138647037</t>
  </si>
  <si>
    <t>0525045</t>
  </si>
  <si>
    <t>Цветы в живописи</t>
  </si>
  <si>
    <t xml:space="preserve">УТ-202642  </t>
  </si>
  <si>
    <t>4610138647051</t>
  </si>
  <si>
    <t>0525047</t>
  </si>
  <si>
    <t>Чудотворные и исцеляющие иконы. Православный календарь с молитвами</t>
  </si>
  <si>
    <t xml:space="preserve">УТ-202643  </t>
  </si>
  <si>
    <t>4610138647082</t>
  </si>
  <si>
    <t>0525048</t>
  </si>
  <si>
    <t>Шедевры мировой живописи</t>
  </si>
  <si>
    <t>002. Календари настенные перекидные с ригелем (ЕВРО)(165*335) на 2025 год (в европакете)</t>
  </si>
  <si>
    <t xml:space="preserve">УТ-202646  </t>
  </si>
  <si>
    <t>4610138647198</t>
  </si>
  <si>
    <t>0625001</t>
  </si>
  <si>
    <t>Волшебный мир природы</t>
  </si>
  <si>
    <t>165*335</t>
  </si>
  <si>
    <t xml:space="preserve">УТ-202654  </t>
  </si>
  <si>
    <t>4610138647273</t>
  </si>
  <si>
    <t>0625009</t>
  </si>
  <si>
    <t xml:space="preserve">УТ-202655  </t>
  </si>
  <si>
    <t>4610138647280</t>
  </si>
  <si>
    <t>0625010</t>
  </si>
  <si>
    <t xml:space="preserve">УТ-202647  </t>
  </si>
  <si>
    <t>4610138647204</t>
  </si>
  <si>
    <t>0625002</t>
  </si>
  <si>
    <t>Календарь для кухни. С рецептами</t>
  </si>
  <si>
    <t xml:space="preserve">УТ-202648  </t>
  </si>
  <si>
    <t>4610138647211</t>
  </si>
  <si>
    <t>0625003</t>
  </si>
  <si>
    <t xml:space="preserve">УТ-202649  </t>
  </si>
  <si>
    <t>4610138647228</t>
  </si>
  <si>
    <t>0625004</t>
  </si>
  <si>
    <t>Малыши в природе</t>
  </si>
  <si>
    <t xml:space="preserve">УТ-202650  </t>
  </si>
  <si>
    <t>4610138647235</t>
  </si>
  <si>
    <t>0625005</t>
  </si>
  <si>
    <t>Мир цветов</t>
  </si>
  <si>
    <t xml:space="preserve">УТ-202651  </t>
  </si>
  <si>
    <t>4610138647242</t>
  </si>
  <si>
    <t>0625006</t>
  </si>
  <si>
    <t>Пресвятая Богородица. Православный календарь с постами и праздниками</t>
  </si>
  <si>
    <t xml:space="preserve">УТ-202652  </t>
  </si>
  <si>
    <t>4610138647259</t>
  </si>
  <si>
    <t>0625007</t>
  </si>
  <si>
    <t xml:space="preserve">УТ-202653  </t>
  </si>
  <si>
    <t>4610138647266</t>
  </si>
  <si>
    <t>0625008</t>
  </si>
  <si>
    <t>Святитель Николай Чудотворец. Православный календарь</t>
  </si>
  <si>
    <t>003. Календари настенные перекидные (170*250) на 2025 год (в европакете)</t>
  </si>
  <si>
    <t xml:space="preserve">УТ-202684  </t>
  </si>
  <si>
    <t>4610138647297</t>
  </si>
  <si>
    <t>1025001</t>
  </si>
  <si>
    <t>170*250</t>
  </si>
  <si>
    <t xml:space="preserve">УТ-202695  </t>
  </si>
  <si>
    <t>4610138647402</t>
  </si>
  <si>
    <t>1025012</t>
  </si>
  <si>
    <t>Год Змеи. Вид 1</t>
  </si>
  <si>
    <t xml:space="preserve">УТ-202696  </t>
  </si>
  <si>
    <t>4610138647419</t>
  </si>
  <si>
    <t>1025013</t>
  </si>
  <si>
    <t>Год Змеи. Вид 2</t>
  </si>
  <si>
    <t xml:space="preserve">УТ-202685  </t>
  </si>
  <si>
    <t>4610138647303</t>
  </si>
  <si>
    <t>1025002</t>
  </si>
  <si>
    <t>Горные пейзажи</t>
  </si>
  <si>
    <t xml:space="preserve">УТ-202686  </t>
  </si>
  <si>
    <t>4610138647310</t>
  </si>
  <si>
    <t>1025003</t>
  </si>
  <si>
    <t xml:space="preserve">УТ-202687  </t>
  </si>
  <si>
    <t>4610138647327</t>
  </si>
  <si>
    <t>1025004</t>
  </si>
  <si>
    <t>Календарь с праздниками и именинами</t>
  </si>
  <si>
    <t xml:space="preserve">УТ-202688  </t>
  </si>
  <si>
    <t>4610138647334</t>
  </si>
  <si>
    <t>1025005</t>
  </si>
  <si>
    <t xml:space="preserve">УТ-202689  </t>
  </si>
  <si>
    <t>4610138647341</t>
  </si>
  <si>
    <t>1025006</t>
  </si>
  <si>
    <t>Православные святые целители</t>
  </si>
  <si>
    <t xml:space="preserve">УТ-202690  </t>
  </si>
  <si>
    <t>4610138647358</t>
  </si>
  <si>
    <t>1025007</t>
  </si>
  <si>
    <t>Православный календарь с молитвами</t>
  </si>
  <si>
    <t xml:space="preserve">УТ-202691  </t>
  </si>
  <si>
    <t>4610138647365</t>
  </si>
  <si>
    <t>1025008</t>
  </si>
  <si>
    <t xml:space="preserve">УТ-202692  </t>
  </si>
  <si>
    <t>4610138647372</t>
  </si>
  <si>
    <t>1025009</t>
  </si>
  <si>
    <t>Пресвятая Богородица. Православный календарь</t>
  </si>
  <si>
    <t xml:space="preserve">УТ-202693  </t>
  </si>
  <si>
    <t>4610138647389</t>
  </si>
  <si>
    <t>1025010</t>
  </si>
  <si>
    <t>Природа</t>
  </si>
  <si>
    <t xml:space="preserve">УТ-202694  </t>
  </si>
  <si>
    <t>4610138647396</t>
  </si>
  <si>
    <t>1025011</t>
  </si>
  <si>
    <t>004. Календари 6-листовые (285*285) настенные перекидные на скрепке на 2025 год (в европакете)</t>
  </si>
  <si>
    <t xml:space="preserve">УТ-202730  </t>
  </si>
  <si>
    <t>4610138647488</t>
  </si>
  <si>
    <t>0425006</t>
  </si>
  <si>
    <t>Год Змеи</t>
  </si>
  <si>
    <t>285*285</t>
  </si>
  <si>
    <t xml:space="preserve">УТ-202731  </t>
  </si>
  <si>
    <t>4610138647433</t>
  </si>
  <si>
    <t>0425001</t>
  </si>
  <si>
    <t xml:space="preserve">УТ-202732  </t>
  </si>
  <si>
    <t>4610138647440</t>
  </si>
  <si>
    <t>0425002</t>
  </si>
  <si>
    <t>Краски природы</t>
  </si>
  <si>
    <t xml:space="preserve">УТ-202733  </t>
  </si>
  <si>
    <t>4610138647457</t>
  </si>
  <si>
    <t>0425003</t>
  </si>
  <si>
    <t>Православный календарь. С праздниками и постными днями</t>
  </si>
  <si>
    <t xml:space="preserve">УТ-202734  </t>
  </si>
  <si>
    <t>4610138647464</t>
  </si>
  <si>
    <t>0425004</t>
  </si>
  <si>
    <t xml:space="preserve">УТ-202735  </t>
  </si>
  <si>
    <t>4610138647471</t>
  </si>
  <si>
    <t>0425005</t>
  </si>
  <si>
    <t>Сад и огород. Лунный календарь</t>
  </si>
  <si>
    <t>005. Календари 12-листовые (285*285) настенные перекидные на скрепке на 2025 год (в европакете)</t>
  </si>
  <si>
    <t xml:space="preserve">УТ-202743  </t>
  </si>
  <si>
    <t>4610138647556</t>
  </si>
  <si>
    <t>0225007</t>
  </si>
  <si>
    <t>Год  Змеи.</t>
  </si>
  <si>
    <t>Каленарт,Дитон</t>
  </si>
  <si>
    <t>12 листов</t>
  </si>
  <si>
    <t xml:space="preserve">УТ-202742  </t>
  </si>
  <si>
    <t>4610138647549</t>
  </si>
  <si>
    <t>0225006</t>
  </si>
  <si>
    <t>Святая блаженная Матрона Московская. Православный календарь</t>
  </si>
  <si>
    <t>006. Календари квартальные ПРЕМИУМ ТРИО (340*840) на единой подложке на 2025 год (в европакете)</t>
  </si>
  <si>
    <t xml:space="preserve">УТ-202718  </t>
  </si>
  <si>
    <t>4610138647631</t>
  </si>
  <si>
    <t>1225006</t>
  </si>
  <si>
    <t>25</t>
  </si>
  <si>
    <t>340*840</t>
  </si>
  <si>
    <t xml:space="preserve">УТ-202717  </t>
  </si>
  <si>
    <t>4610138647624</t>
  </si>
  <si>
    <t>1225005</t>
  </si>
  <si>
    <t>Государственная символика</t>
  </si>
  <si>
    <t xml:space="preserve">УТ-202719  </t>
  </si>
  <si>
    <t>4610138647648</t>
  </si>
  <si>
    <t>1225007</t>
  </si>
  <si>
    <t>Кофе</t>
  </si>
  <si>
    <t xml:space="preserve">УТ-202720  </t>
  </si>
  <si>
    <t>4610138647655</t>
  </si>
  <si>
    <t>1225008</t>
  </si>
  <si>
    <t>Натюрморт</t>
  </si>
  <si>
    <t xml:space="preserve">УТ-202715  </t>
  </si>
  <si>
    <t>4610138647600</t>
  </si>
  <si>
    <t>1225003</t>
  </si>
  <si>
    <t>Парусник</t>
  </si>
  <si>
    <t xml:space="preserve">УТ-202714  </t>
  </si>
  <si>
    <t>4610138647594</t>
  </si>
  <si>
    <t>1225002</t>
  </si>
  <si>
    <t>Старая Москва</t>
  </si>
  <si>
    <t xml:space="preserve">УТ-202713  </t>
  </si>
  <si>
    <t>4610138647587</t>
  </si>
  <si>
    <t>1225001</t>
  </si>
  <si>
    <t>Старый Петербург</t>
  </si>
  <si>
    <t xml:space="preserve">УТ-202716  </t>
  </si>
  <si>
    <t>4610138647617</t>
  </si>
  <si>
    <t>1225004</t>
  </si>
  <si>
    <t>008. Календари квартальные (310*680) на 3-х спиралях на 2025 год (в европакете)</t>
  </si>
  <si>
    <t xml:space="preserve">УТ-202658  </t>
  </si>
  <si>
    <t>4610150100770</t>
  </si>
  <si>
    <t>КБ01-25</t>
  </si>
  <si>
    <t>Акварельное настроение</t>
  </si>
  <si>
    <t>310*680</t>
  </si>
  <si>
    <t xml:space="preserve">УТ-202659  </t>
  </si>
  <si>
    <t>4610150100817</t>
  </si>
  <si>
    <t>КБ02-25</t>
  </si>
  <si>
    <t>Букет тюльпанов</t>
  </si>
  <si>
    <t xml:space="preserve">УТ-202660  </t>
  </si>
  <si>
    <t>4610150100824</t>
  </si>
  <si>
    <t>КБ03-25</t>
  </si>
  <si>
    <t>Водопад на реке</t>
  </si>
  <si>
    <t xml:space="preserve">УТ-202667  </t>
  </si>
  <si>
    <t>4610138648096</t>
  </si>
  <si>
    <t>4525001</t>
  </si>
  <si>
    <t xml:space="preserve">УТ-202668  </t>
  </si>
  <si>
    <t>4610138648133</t>
  </si>
  <si>
    <t>4525002</t>
  </si>
  <si>
    <t>ДИТОН</t>
  </si>
  <si>
    <t xml:space="preserve">УТ-202669  </t>
  </si>
  <si>
    <t>4610138648140</t>
  </si>
  <si>
    <t>4525003</t>
  </si>
  <si>
    <t>Год Змеи. Вид 3</t>
  </si>
  <si>
    <t xml:space="preserve">УТ-202670  </t>
  </si>
  <si>
    <t>4610138648157</t>
  </si>
  <si>
    <t>4525004</t>
  </si>
  <si>
    <t>Год Змеи. Вид 4</t>
  </si>
  <si>
    <t xml:space="preserve">УТ-202671  </t>
  </si>
  <si>
    <t>4610138648164</t>
  </si>
  <si>
    <t>4525005</t>
  </si>
  <si>
    <t>Год Змеи. Вид 5</t>
  </si>
  <si>
    <t xml:space="preserve">УТ-202661  </t>
  </si>
  <si>
    <t>4610150100831</t>
  </si>
  <si>
    <t>КБ04-25</t>
  </si>
  <si>
    <t xml:space="preserve">УТ-202662  </t>
  </si>
  <si>
    <t>4610150100848</t>
  </si>
  <si>
    <t>КБ05-25</t>
  </si>
  <si>
    <t>Госсимволика</t>
  </si>
  <si>
    <t xml:space="preserve">УТ-202663  </t>
  </si>
  <si>
    <t>4610150100855</t>
  </si>
  <si>
    <t>КБ06-25</t>
  </si>
  <si>
    <t>Два щенка</t>
  </si>
  <si>
    <t xml:space="preserve">УТ-202664  </t>
  </si>
  <si>
    <t>4610150100862</t>
  </si>
  <si>
    <t>КБ07-25</t>
  </si>
  <si>
    <t>Краски осени</t>
  </si>
  <si>
    <t xml:space="preserve">УТ-202665  </t>
  </si>
  <si>
    <t>4610150100879</t>
  </si>
  <si>
    <t>КБ08-25</t>
  </si>
  <si>
    <t xml:space="preserve">УТ-202666  </t>
  </si>
  <si>
    <t>4610150100886</t>
  </si>
  <si>
    <t>КБ09-25</t>
  </si>
  <si>
    <t>Милый котёнок</t>
  </si>
  <si>
    <t xml:space="preserve">УТ-202672  </t>
  </si>
  <si>
    <t>4610150100893</t>
  </si>
  <si>
    <t>КБ10-25</t>
  </si>
  <si>
    <t>Морской пейзаж в живописи</t>
  </si>
  <si>
    <t xml:space="preserve">УТ-202673  </t>
  </si>
  <si>
    <t>4610138648171</t>
  </si>
  <si>
    <t>4525006</t>
  </si>
  <si>
    <t>Натюрморт с яблоками</t>
  </si>
  <si>
    <t xml:space="preserve">УТ-202674  </t>
  </si>
  <si>
    <t>4610150100909</t>
  </si>
  <si>
    <t>КБ11-25</t>
  </si>
  <si>
    <t>Озеро в горах</t>
  </si>
  <si>
    <t xml:space="preserve">УТ-202675  </t>
  </si>
  <si>
    <t>4610150100916</t>
  </si>
  <si>
    <t>КБ12-25</t>
  </si>
  <si>
    <t>Подсолнух</t>
  </si>
  <si>
    <t xml:space="preserve">УТ-202676  </t>
  </si>
  <si>
    <t>4610150100923</t>
  </si>
  <si>
    <t>КБ13-25</t>
  </si>
  <si>
    <t>Родной край</t>
  </si>
  <si>
    <t xml:space="preserve">УТ-202677  </t>
  </si>
  <si>
    <t>4610150100930</t>
  </si>
  <si>
    <t>КБ14-25</t>
  </si>
  <si>
    <t>Ромашки</t>
  </si>
  <si>
    <t xml:space="preserve">УТ-202678  </t>
  </si>
  <si>
    <t>4610150100947</t>
  </si>
  <si>
    <t>КБ15-25</t>
  </si>
  <si>
    <t>Сирень</t>
  </si>
  <si>
    <t xml:space="preserve">УТ-202679  </t>
  </si>
  <si>
    <t>4610150100954</t>
  </si>
  <si>
    <t>КБ16-25</t>
  </si>
  <si>
    <t>Тихая бухта</t>
  </si>
  <si>
    <t xml:space="preserve">УТ-202680  </t>
  </si>
  <si>
    <t>4610150100961</t>
  </si>
  <si>
    <t>КБ17-25</t>
  </si>
  <si>
    <t>Утро на реке</t>
  </si>
  <si>
    <t xml:space="preserve">УТ-202681  </t>
  </si>
  <si>
    <t>4610150100978</t>
  </si>
  <si>
    <t>КБ18-25</t>
  </si>
  <si>
    <t>Храм Спаса на крови</t>
  </si>
  <si>
    <t xml:space="preserve">УТ-202682  </t>
  </si>
  <si>
    <t>4610150100985</t>
  </si>
  <si>
    <t>КБ19-25</t>
  </si>
  <si>
    <t>Цветочная фантазия</t>
  </si>
  <si>
    <t>009. Календари квартальные (195*465) на 3-х спиралях на 2025 год</t>
  </si>
  <si>
    <t xml:space="preserve">УТ-202800  </t>
  </si>
  <si>
    <t>4610150100992</t>
  </si>
  <si>
    <t>КМ01-25</t>
  </si>
  <si>
    <t>Водопад</t>
  </si>
  <si>
    <t>195*465</t>
  </si>
  <si>
    <t xml:space="preserve">УТ-202801  </t>
  </si>
  <si>
    <t>4610150101005</t>
  </si>
  <si>
    <t>КМ02-25</t>
  </si>
  <si>
    <t xml:space="preserve">УТ-202802  </t>
  </si>
  <si>
    <t>4610150101012</t>
  </si>
  <si>
    <t>КМ03-25</t>
  </si>
  <si>
    <t xml:space="preserve">УТ-202803  </t>
  </si>
  <si>
    <t>4610150101029</t>
  </si>
  <si>
    <t>КМ04-25</t>
  </si>
  <si>
    <t xml:space="preserve">УТ-202804  </t>
  </si>
  <si>
    <t>4610150101036</t>
  </si>
  <si>
    <t>КМ05-25</t>
  </si>
  <si>
    <t>Корзина клубники</t>
  </si>
  <si>
    <t xml:space="preserve">УТ-202805  </t>
  </si>
  <si>
    <t>4610150101067</t>
  </si>
  <si>
    <t>КМ08-25</t>
  </si>
  <si>
    <t xml:space="preserve">УТ-202806  </t>
  </si>
  <si>
    <t>4610150101043</t>
  </si>
  <si>
    <t>КМ06-25</t>
  </si>
  <si>
    <t>Котёнок и щенок</t>
  </si>
  <si>
    <t xml:space="preserve">УТ-202807  </t>
  </si>
  <si>
    <t>4610150101050</t>
  </si>
  <si>
    <t>КМ07-25</t>
  </si>
  <si>
    <t>Летний букет</t>
  </si>
  <si>
    <t xml:space="preserve">УТ-202808  </t>
  </si>
  <si>
    <t>4610150101074</t>
  </si>
  <si>
    <t>КМ09-25</t>
  </si>
  <si>
    <t xml:space="preserve">УТ-202813  </t>
  </si>
  <si>
    <t>4610150101128</t>
  </si>
  <si>
    <t>КМ14-25</t>
  </si>
  <si>
    <t>Цветение сакуры</t>
  </si>
  <si>
    <t xml:space="preserve">УТ-202814  </t>
  </si>
  <si>
    <t>4610150101135</t>
  </si>
  <si>
    <t>КМ15-25</t>
  </si>
  <si>
    <t>010. Календари на магните отрывные (96*135) на 2025 год (в европакете)</t>
  </si>
  <si>
    <t xml:space="preserve">УТ-202699  </t>
  </si>
  <si>
    <t>4610138647969</t>
  </si>
  <si>
    <t>1125008</t>
  </si>
  <si>
    <t>96*135</t>
  </si>
  <si>
    <t>13 листов</t>
  </si>
  <si>
    <t>Мелов.глянц.бумага 115г/м2</t>
  </si>
  <si>
    <t xml:space="preserve">УТ-202700  </t>
  </si>
  <si>
    <t>4610138647976</t>
  </si>
  <si>
    <t>1125009</t>
  </si>
  <si>
    <t>011. Календарь на магните отрывной с вырубкой (140*148) на 2025 год (в европакете)</t>
  </si>
  <si>
    <t xml:space="preserve">УТ-202725  </t>
  </si>
  <si>
    <t>4610138648010</t>
  </si>
  <si>
    <t>3625004</t>
  </si>
  <si>
    <t>140*148</t>
  </si>
  <si>
    <t xml:space="preserve">УТ-202726  </t>
  </si>
  <si>
    <t>4610138648027</t>
  </si>
  <si>
    <t>3625005</t>
  </si>
  <si>
    <t xml:space="preserve">УТ-202722  </t>
  </si>
  <si>
    <t>4610138647983</t>
  </si>
  <si>
    <t>3625001</t>
  </si>
  <si>
    <t>Для кухни</t>
  </si>
  <si>
    <t xml:space="preserve">УТ-202723  </t>
  </si>
  <si>
    <t>4610138647990</t>
  </si>
  <si>
    <t>3625002</t>
  </si>
  <si>
    <t>Православный календарь</t>
  </si>
  <si>
    <t xml:space="preserve">УТ-202724  </t>
  </si>
  <si>
    <t>4610138648003</t>
  </si>
  <si>
    <t>3625003</t>
  </si>
  <si>
    <t>Сад и огород</t>
  </si>
  <si>
    <t xml:space="preserve">УТ-202727  </t>
  </si>
  <si>
    <t>4610138648034</t>
  </si>
  <si>
    <t>3625006</t>
  </si>
  <si>
    <t>012. Календарь на магните вырубной (158*112) на 2025 год (в европакете)</t>
  </si>
  <si>
    <t xml:space="preserve">УТ-202708  </t>
  </si>
  <si>
    <t>4610138648041</t>
  </si>
  <si>
    <t>3525001</t>
  </si>
  <si>
    <t>Год змеи.Вид 1</t>
  </si>
  <si>
    <t>158*112</t>
  </si>
  <si>
    <t>Мелов. глянц. бумага (150г/м2)</t>
  </si>
  <si>
    <t xml:space="preserve">УТ-202709  </t>
  </si>
  <si>
    <t>4610138648058</t>
  </si>
  <si>
    <t>3525002</t>
  </si>
  <si>
    <t>Год змеи.Вид 2</t>
  </si>
  <si>
    <t xml:space="preserve">УТ-202710  </t>
  </si>
  <si>
    <t>4610138648065</t>
  </si>
  <si>
    <t>3525003</t>
  </si>
  <si>
    <t>Год змеи.Вид 3</t>
  </si>
  <si>
    <t xml:space="preserve">УТ-202711  </t>
  </si>
  <si>
    <t>4610138648072</t>
  </si>
  <si>
    <t>3525004</t>
  </si>
  <si>
    <t>Год змеи.Вид 4</t>
  </si>
  <si>
    <t>013. Календари перекидные настольные "Домики" бол. (200*140) на 2025 год</t>
  </si>
  <si>
    <t xml:space="preserve">УТ-202768  </t>
  </si>
  <si>
    <t>4610138647679</t>
  </si>
  <si>
    <t>0925001</t>
  </si>
  <si>
    <t>12 месяцев</t>
  </si>
  <si>
    <t>200*140</t>
  </si>
  <si>
    <t xml:space="preserve">УТ-202769  </t>
  </si>
  <si>
    <t>4610138647686</t>
  </si>
  <si>
    <t>0925002</t>
  </si>
  <si>
    <t xml:space="preserve">УТ-202777  </t>
  </si>
  <si>
    <t>4610138647761</t>
  </si>
  <si>
    <t>0925010</t>
  </si>
  <si>
    <t xml:space="preserve">УТ-202778  </t>
  </si>
  <si>
    <t>4610138647778</t>
  </si>
  <si>
    <t>0925011</t>
  </si>
  <si>
    <t xml:space="preserve">УТ-202780  </t>
  </si>
  <si>
    <t>4610138647792</t>
  </si>
  <si>
    <t>0925013</t>
  </si>
  <si>
    <t>Государственная символика. С государственными праздниками и знаменательными датами</t>
  </si>
  <si>
    <t xml:space="preserve">УТ-202770  </t>
  </si>
  <si>
    <t>4610138647693</t>
  </si>
  <si>
    <t>0925003</t>
  </si>
  <si>
    <t xml:space="preserve">УТ-202771  </t>
  </si>
  <si>
    <t>4610138647709</t>
  </si>
  <si>
    <t>0925004</t>
  </si>
  <si>
    <t xml:space="preserve">УТ-202772  </t>
  </si>
  <si>
    <t>4610138647716</t>
  </si>
  <si>
    <t>0925005</t>
  </si>
  <si>
    <t xml:space="preserve">УТ-202773  </t>
  </si>
  <si>
    <t>4610138647723</t>
  </si>
  <si>
    <t>0925006</t>
  </si>
  <si>
    <t xml:space="preserve">УТ-202774  </t>
  </si>
  <si>
    <t>4610138647730</t>
  </si>
  <si>
    <t>0925007</t>
  </si>
  <si>
    <t>Почитаемые иконы. Православный календарь</t>
  </si>
  <si>
    <t xml:space="preserve">УТ-202775  </t>
  </si>
  <si>
    <t>4610138647747</t>
  </si>
  <si>
    <t>0925008</t>
  </si>
  <si>
    <t>Православный календарь.Что вкушать в праздники и постные дни</t>
  </si>
  <si>
    <t xml:space="preserve">УТ-202776  </t>
  </si>
  <si>
    <t>4610138647754</t>
  </si>
  <si>
    <t>0925009</t>
  </si>
  <si>
    <t xml:space="preserve">УТ-202779  </t>
  </si>
  <si>
    <t>4610138647785</t>
  </si>
  <si>
    <t>0925012</t>
  </si>
  <si>
    <t>014. Календари перекидные настольные "Домики" мал. (100*140) на 2025 год</t>
  </si>
  <si>
    <t xml:space="preserve">УТ-202752  </t>
  </si>
  <si>
    <t>4610138647808</t>
  </si>
  <si>
    <t>0825001</t>
  </si>
  <si>
    <t>Каленарт</t>
  </si>
  <si>
    <t>100*140</t>
  </si>
  <si>
    <t xml:space="preserve">УТ-202763  </t>
  </si>
  <si>
    <t>4610138647860</t>
  </si>
  <si>
    <t>0825007</t>
  </si>
  <si>
    <t xml:space="preserve">УТ-202764  </t>
  </si>
  <si>
    <t>4610138647877</t>
  </si>
  <si>
    <t>0825008</t>
  </si>
  <si>
    <t xml:space="preserve">УТ-202753  </t>
  </si>
  <si>
    <t>4610138647815</t>
  </si>
  <si>
    <t>0825002</t>
  </si>
  <si>
    <t>Забавные щенки</t>
  </si>
  <si>
    <t xml:space="preserve">УТ-202754  </t>
  </si>
  <si>
    <t>4610138647822</t>
  </si>
  <si>
    <t>0825003</t>
  </si>
  <si>
    <t xml:space="preserve">УТ-202760  </t>
  </si>
  <si>
    <t>4610138647839</t>
  </si>
  <si>
    <t>0825004</t>
  </si>
  <si>
    <t xml:space="preserve">УТ-202761  </t>
  </si>
  <si>
    <t>4610138647846</t>
  </si>
  <si>
    <t>0825005</t>
  </si>
  <si>
    <t>Родные просторы</t>
  </si>
  <si>
    <t xml:space="preserve">УТ-202762  </t>
  </si>
  <si>
    <t>4610138647853</t>
  </si>
  <si>
    <t>0825006</t>
  </si>
  <si>
    <t xml:space="preserve">УТ-202765  </t>
  </si>
  <si>
    <t>4610138647884</t>
  </si>
  <si>
    <t>0825009</t>
  </si>
  <si>
    <t xml:space="preserve">УТ-202766  </t>
  </si>
  <si>
    <t>4610138648188</t>
  </si>
  <si>
    <t>0825010</t>
  </si>
  <si>
    <t>Чудотворные иконы. Православный календарь</t>
  </si>
  <si>
    <t>015. Календари настольные перекидные (100*140) на 2025 год</t>
  </si>
  <si>
    <t>Календари настольные перекидные на газетной бумаге (1 краска) в термопленке ПВХ на 2025 год</t>
  </si>
  <si>
    <t>Мелов.бумага 130г/м2</t>
  </si>
  <si>
    <t xml:space="preserve">УТ-202758  </t>
  </si>
  <si>
    <t>978-5-7668-1164-0</t>
  </si>
  <si>
    <t>НПК-12-25</t>
  </si>
  <si>
    <t>Ромашки (с государственными, профессиональными праздниками, именинами, знаменательными датами)</t>
  </si>
  <si>
    <t>Календари настольные перекидные на газетной бумаге (2 краски) в термопленке ПВХ на 2025 год</t>
  </si>
  <si>
    <t xml:space="preserve">УТ-202795  </t>
  </si>
  <si>
    <t>978‐5‐7668‐1191-6</t>
  </si>
  <si>
    <t>НПК‐23‐25</t>
  </si>
  <si>
    <t>Год Змеи (с государственными, профессиональными праздниками, именинами, знаменательными датами)</t>
  </si>
  <si>
    <t>мелов. картон 235 г/м2 (4краски)</t>
  </si>
  <si>
    <t xml:space="preserve">УТ-202793  </t>
  </si>
  <si>
    <t>978‐5‐7668‐1189-3</t>
  </si>
  <si>
    <t>НПК-21-25</t>
  </si>
  <si>
    <t>Госсимволика (с государственными, профессиональными праздниками, именинами, знаменательными датами)</t>
  </si>
  <si>
    <t xml:space="preserve">УТ-202794  </t>
  </si>
  <si>
    <t>978‐5‐7668‐1190-9</t>
  </si>
  <si>
    <t>НПК-22-25</t>
  </si>
  <si>
    <t>Для офиса (с государственными, профессиональными праздниками, именинами, знаменательными датами)</t>
  </si>
  <si>
    <t xml:space="preserve">Календари настольные перекидные на офсетной бумаге (2 краски) в термопленке ПВХ на 2025 год </t>
  </si>
  <si>
    <t xml:space="preserve">УТ-202788  </t>
  </si>
  <si>
    <t>978-5-7668-1183-1</t>
  </si>
  <si>
    <t>НПК‐31‐25</t>
  </si>
  <si>
    <t>Бизнес-календарь (с государственными, профессиональными и православными праздниками, именинами, знаменательными датами)</t>
  </si>
  <si>
    <t>Мелов.бумага 170г/м2</t>
  </si>
  <si>
    <t xml:space="preserve">УТ-202789  </t>
  </si>
  <si>
    <t>978-5-7668-1184-8</t>
  </si>
  <si>
    <t>НПК-32-25</t>
  </si>
  <si>
    <t>Календарь делового человека (с государственными, профессиональными и православными праздниками, именинами, знаменательными датами)</t>
  </si>
  <si>
    <t>016. Книги-календари на 2025 год</t>
  </si>
  <si>
    <t xml:space="preserve">УТ-202783  </t>
  </si>
  <si>
    <t>978-5-7668-1182-4</t>
  </si>
  <si>
    <t>Неведомская Лидия</t>
  </si>
  <si>
    <t>ЛК-СОР-25</t>
  </si>
  <si>
    <t>Лунный календарь садово-огородных работ Лидии Неведомской на 2025 год</t>
  </si>
  <si>
    <t>125*200</t>
  </si>
  <si>
    <t>41 | 45</t>
  </si>
  <si>
    <t>017. Календари отрывные (77*117) на 2025 год</t>
  </si>
  <si>
    <t xml:space="preserve">УТ-202568  </t>
  </si>
  <si>
    <t>978-5-7668-1154-1</t>
  </si>
  <si>
    <t>ОКК-125</t>
  </si>
  <si>
    <t>365 анекдотов и приколов</t>
  </si>
  <si>
    <t>77*117</t>
  </si>
  <si>
    <t>Мел.картон 240г/м2</t>
  </si>
  <si>
    <t xml:space="preserve">УТ-202569  </t>
  </si>
  <si>
    <t>978-5-7668-1155-8</t>
  </si>
  <si>
    <t>ОКК-225</t>
  </si>
  <si>
    <t>Астрологический (подсказки на каждый день)</t>
  </si>
  <si>
    <t xml:space="preserve">УТ-202578  </t>
  </si>
  <si>
    <t>978-5-7668-1165-7</t>
  </si>
  <si>
    <t>ОКА0125</t>
  </si>
  <si>
    <t>Бабушкины заготовки</t>
  </si>
  <si>
    <t xml:space="preserve">УТ-202580  </t>
  </si>
  <si>
    <t>978-5-7668-1166-4</t>
  </si>
  <si>
    <t>ОКА1125</t>
  </si>
  <si>
    <t>Благослови, Господи!</t>
  </si>
  <si>
    <t xml:space="preserve">УТ-202570  </t>
  </si>
  <si>
    <t>978-5-7668-1156-5</t>
  </si>
  <si>
    <t>ОКК-325</t>
  </si>
  <si>
    <t>Ваш сад и огород</t>
  </si>
  <si>
    <t xml:space="preserve">УТ-202571  </t>
  </si>
  <si>
    <t>978-5-7668-1157-2</t>
  </si>
  <si>
    <t>ОКК-425</t>
  </si>
  <si>
    <t>Ваш семейный доктор</t>
  </si>
  <si>
    <t xml:space="preserve">УТ-202579  </t>
  </si>
  <si>
    <t>978-5-7668-1167-1</t>
  </si>
  <si>
    <t>ОКА0225</t>
  </si>
  <si>
    <t>Весёлый</t>
  </si>
  <si>
    <t xml:space="preserve">УТ-202581  </t>
  </si>
  <si>
    <t>978-5-7668-1168-8</t>
  </si>
  <si>
    <t>ОКГ1025</t>
  </si>
  <si>
    <t>Домашний</t>
  </si>
  <si>
    <t xml:space="preserve">УТ-202582  </t>
  </si>
  <si>
    <t>978-5-7668-1169-5</t>
  </si>
  <si>
    <t>ОКГ0925</t>
  </si>
  <si>
    <t>Домашняя выпечка</t>
  </si>
  <si>
    <t xml:space="preserve">УТ-202583  </t>
  </si>
  <si>
    <t>978-5-7668-1170-1</t>
  </si>
  <si>
    <t>ОКА0325</t>
  </si>
  <si>
    <t>Женские секреты</t>
  </si>
  <si>
    <t xml:space="preserve">УТ-202572  </t>
  </si>
  <si>
    <t>978-5-7668-1158-9</t>
  </si>
  <si>
    <t>ОКК-525</t>
  </si>
  <si>
    <t>Женский</t>
  </si>
  <si>
    <t xml:space="preserve">УТ-202553  </t>
  </si>
  <si>
    <t>978-5-7668-1140-4</t>
  </si>
  <si>
    <t>ОКА0425</t>
  </si>
  <si>
    <t>Здоровье без лекарств</t>
  </si>
  <si>
    <t xml:space="preserve">УТ-202562  </t>
  </si>
  <si>
    <t>978-5-7668-1149-7</t>
  </si>
  <si>
    <t>ОКА0625</t>
  </si>
  <si>
    <t>Кулинария на каждый день</t>
  </si>
  <si>
    <t xml:space="preserve">УТ-202573  </t>
  </si>
  <si>
    <t>978-5-7668-1159-6</t>
  </si>
  <si>
    <t>ОКК-625</t>
  </si>
  <si>
    <t>Кулинарный</t>
  </si>
  <si>
    <t xml:space="preserve">УТ-202574  </t>
  </si>
  <si>
    <t>978-5-7668-1160-2</t>
  </si>
  <si>
    <t>ОКК-725</t>
  </si>
  <si>
    <t>Лунный (советы на каждый день)</t>
  </si>
  <si>
    <t xml:space="preserve">УТ-202781  </t>
  </si>
  <si>
    <t>978‐5‐7668‐1171‐8</t>
  </si>
  <si>
    <t>ОКА0725</t>
  </si>
  <si>
    <t>Мусульманский календарь на каждый день</t>
  </si>
  <si>
    <t xml:space="preserve">УТ-202563  </t>
  </si>
  <si>
    <t>978-5-7668-1150-3</t>
  </si>
  <si>
    <t>ОКА0825</t>
  </si>
  <si>
    <t>Народный</t>
  </si>
  <si>
    <t xml:space="preserve">УТ-202584  </t>
  </si>
  <si>
    <t>978-5-7668-1172-5</t>
  </si>
  <si>
    <t>ОКА0925</t>
  </si>
  <si>
    <t>Народный лечебник</t>
  </si>
  <si>
    <t xml:space="preserve">УТ-202564  </t>
  </si>
  <si>
    <t>978-5-7668-1151-0</t>
  </si>
  <si>
    <t>ОКА1025</t>
  </si>
  <si>
    <t>Наша дача</t>
  </si>
  <si>
    <t xml:space="preserve">УТ-202575  </t>
  </si>
  <si>
    <t>978-5-7668-1161-9</t>
  </si>
  <si>
    <t>ОКК-825</t>
  </si>
  <si>
    <t>Общий</t>
  </si>
  <si>
    <t xml:space="preserve">УТ-202585  </t>
  </si>
  <si>
    <t>978-5-7668-1173-2</t>
  </si>
  <si>
    <t>ОКГ0625</t>
  </si>
  <si>
    <t>Общий календарь (для всех)</t>
  </si>
  <si>
    <t xml:space="preserve">УТ-202565  </t>
  </si>
  <si>
    <t>978-5-7668-1152-7</t>
  </si>
  <si>
    <t>Охотник, грибник, рыболов</t>
  </si>
  <si>
    <t xml:space="preserve">УТ-202554  </t>
  </si>
  <si>
    <t>978-5-7668-1141-1</t>
  </si>
  <si>
    <t>ОКГ0825</t>
  </si>
  <si>
    <t>Полезные советы для всех</t>
  </si>
  <si>
    <t xml:space="preserve">УТ-202556  </t>
  </si>
  <si>
    <t>978-5-7668-1143-5</t>
  </si>
  <si>
    <t>ОКА1325</t>
  </si>
  <si>
    <t>Православные молитвы на каждый день</t>
  </si>
  <si>
    <t xml:space="preserve">УТ-202566  </t>
  </si>
  <si>
    <t>978-5-7668-1153-4</t>
  </si>
  <si>
    <t>ОКА1425</t>
  </si>
  <si>
    <t>Православные праздники и посты</t>
  </si>
  <si>
    <t xml:space="preserve">УТ-202555  </t>
  </si>
  <si>
    <t>978-5-7668-1142-8</t>
  </si>
  <si>
    <t>ОКА1525</t>
  </si>
  <si>
    <t xml:space="preserve">УТ-202586  </t>
  </si>
  <si>
    <t>978-5-7668-1174-9</t>
  </si>
  <si>
    <t>ОКГ0125</t>
  </si>
  <si>
    <t xml:space="preserve">УТ-202557  </t>
  </si>
  <si>
    <t>978-5-7668-1144-2</t>
  </si>
  <si>
    <t>ОКА1625</t>
  </si>
  <si>
    <t>Православный календарь на каждый день</t>
  </si>
  <si>
    <t xml:space="preserve">УТ-202587  </t>
  </si>
  <si>
    <t>978-5-7668-1175-6</t>
  </si>
  <si>
    <t>ОКА1725</t>
  </si>
  <si>
    <t>Православный семейный календарь</t>
  </si>
  <si>
    <t xml:space="preserve">УТ-202588  </t>
  </si>
  <si>
    <t>978-5-7668-1176-3</t>
  </si>
  <si>
    <t>ОКГ0225</t>
  </si>
  <si>
    <t>Православный церковный календарь</t>
  </si>
  <si>
    <t xml:space="preserve">УТ-202589  </t>
  </si>
  <si>
    <t>978-5-7668-1177-0</t>
  </si>
  <si>
    <t>ОКА1825</t>
  </si>
  <si>
    <t>Праздники: государственные, православные, профессиональные</t>
  </si>
  <si>
    <t xml:space="preserve">УТ-202558  </t>
  </si>
  <si>
    <t>978-5-7668-1145-9</t>
  </si>
  <si>
    <t>ОКГ0525</t>
  </si>
  <si>
    <t>Пресвятая Богородица</t>
  </si>
  <si>
    <t xml:space="preserve">УТ-202559  </t>
  </si>
  <si>
    <t>978-5-7668-1146-6</t>
  </si>
  <si>
    <t>ОКА1925</t>
  </si>
  <si>
    <t>Сад и огород под луной</t>
  </si>
  <si>
    <t xml:space="preserve">УТ-202590  </t>
  </si>
  <si>
    <t>978-5-7668-1178-7</t>
  </si>
  <si>
    <t>Садово‐огородный" (c лунным календарём)</t>
  </si>
  <si>
    <t xml:space="preserve">УТ-202560  </t>
  </si>
  <si>
    <t>978-5-7668-1147-3</t>
  </si>
  <si>
    <t>ОКГ0425</t>
  </si>
  <si>
    <t>Сверяемся с Луной</t>
  </si>
  <si>
    <t xml:space="preserve">УТ-202591  </t>
  </si>
  <si>
    <t>978-5-7668-1179-4</t>
  </si>
  <si>
    <t>ОКА2025</t>
  </si>
  <si>
    <t>Секреты долголетия</t>
  </si>
  <si>
    <t xml:space="preserve">УТ-202561  </t>
  </si>
  <si>
    <t>978-5-7668-1148-0</t>
  </si>
  <si>
    <t>ОКА2125</t>
  </si>
  <si>
    <t>Семейный</t>
  </si>
  <si>
    <t xml:space="preserve">УТ-202592  </t>
  </si>
  <si>
    <t>978-5-7668-1180-0</t>
  </si>
  <si>
    <t>ОКГ0325</t>
  </si>
  <si>
    <t>Спаси и сохрани</t>
  </si>
  <si>
    <t xml:space="preserve">УТ-202576  </t>
  </si>
  <si>
    <t>978-5-7668-1162-6</t>
  </si>
  <si>
    <t>ОКК-925</t>
  </si>
  <si>
    <t>Травник</t>
  </si>
  <si>
    <t xml:space="preserve">УТ-202593  </t>
  </si>
  <si>
    <t>978-5-7668-1181-7</t>
  </si>
  <si>
    <t>ОКГ0725</t>
  </si>
  <si>
    <t>Хозяйке на заметку</t>
  </si>
  <si>
    <t>7 мая 2024 г.</t>
  </si>
  <si>
    <t>Прайс, руб.</t>
  </si>
  <si>
    <t>ШК</t>
  </si>
  <si>
    <t>вес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</si>
</sst>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0\ _₽"/>
  </numFmts>
  <fonts count="56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1"/>
      <color indexed="10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6"/>
      <name val="Arial"/>
      <family val="2"/>
    </font>
    <font>
      <sz val="8"/>
      <color indexed="10"/>
      <name val="Arial"/>
      <family val="2"/>
    </font>
    <font>
      <b/>
      <sz val="10"/>
      <color indexed="10"/>
      <name val="Courier New"/>
      <family val="3"/>
    </font>
    <font>
      <b/>
      <u val="single"/>
      <sz val="10"/>
      <color indexed="18"/>
      <name val="Arial"/>
      <family val="2"/>
    </font>
    <font>
      <i/>
      <sz val="11"/>
      <color indexed="10"/>
      <name val="Arial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u val="single"/>
      <sz val="8"/>
      <color indexed="49"/>
      <name val="Arial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9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i/>
      <sz val="11"/>
      <color indexed="23"/>
      <name val="Aptos Narrow"/>
      <family val="2"/>
    </font>
    <font>
      <sz val="11"/>
      <color indexed="52"/>
      <name val="Aptos Narrow"/>
      <family val="2"/>
    </font>
    <font>
      <sz val="11"/>
      <color indexed="10"/>
      <name val="Aptos Narrow"/>
      <family val="2"/>
    </font>
    <font>
      <sz val="11"/>
      <color indexed="17"/>
      <name val="Aptos Narrow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u val="single"/>
      <sz val="8"/>
      <color theme="10"/>
      <name val="Arial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i/>
      <sz val="11"/>
      <color rgb="FF7F7F7F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sz val="11"/>
      <color rgb="FF006100"/>
      <name val="Aptos Narrow"/>
      <family val="2"/>
    </font>
    <font>
      <b/>
      <sz val="12"/>
      <color rgb="FFFF0000"/>
      <name val="Arial"/>
      <family val="2"/>
    </font>
    <font>
      <b/>
      <sz val="9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left" wrapText="1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left" vertical="center"/>
    </xf>
    <xf numFmtId="0" fontId="12" fillId="33" borderId="19" xfId="0" applyNumberFormat="1" applyFont="1" applyFill="1" applyBorder="1" applyAlignment="1">
      <alignment horizontal="left" vertical="center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4" borderId="18" xfId="0" applyNumberFormat="1" applyFont="1" applyFill="1" applyBorder="1" applyAlignment="1">
      <alignment horizontal="left" vertical="center" wrapText="1"/>
    </xf>
    <xf numFmtId="0" fontId="53" fillId="33" borderId="0" xfId="0" applyNumberFormat="1" applyFont="1" applyFill="1" applyAlignment="1">
      <alignment horizontal="left"/>
    </xf>
    <xf numFmtId="0" fontId="54" fillId="33" borderId="11" xfId="0" applyNumberFormat="1" applyFont="1" applyFill="1" applyBorder="1" applyAlignment="1">
      <alignment horizontal="center" vertical="center"/>
    </xf>
    <xf numFmtId="0" fontId="55" fillId="33" borderId="16" xfId="42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Alignment="1">
      <alignment horizontal="left" wrapText="1"/>
    </xf>
    <xf numFmtId="4" fontId="10" fillId="0" borderId="16" xfId="0" applyNumberFormat="1" applyFont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left"/>
    </xf>
    <xf numFmtId="4" fontId="53" fillId="33" borderId="0" xfId="0" applyNumberFormat="1" applyFont="1" applyFill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4" fontId="8" fillId="33" borderId="11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1" fontId="1" fillId="33" borderId="0" xfId="0" applyNumberFormat="1" applyFont="1" applyFill="1" applyAlignment="1">
      <alignment horizontal="left"/>
    </xf>
    <xf numFmtId="1" fontId="2" fillId="33" borderId="0" xfId="0" applyNumberFormat="1" applyFont="1" applyFill="1" applyAlignment="1">
      <alignment horizontal="left"/>
    </xf>
    <xf numFmtId="1" fontId="1" fillId="33" borderId="10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85725</xdr:rowOff>
    </xdr:from>
    <xdr:to>
      <xdr:col>3</xdr:col>
      <xdr:colOff>638175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71475"/>
          <a:ext cx="30670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36"/>
  <sheetViews>
    <sheetView tabSelected="1" zoomScale="84" zoomScaleNormal="84" zoomScalePageLayoutView="0" workbookViewId="0" topLeftCell="A1">
      <selection activeCell="A10" sqref="A10"/>
    </sheetView>
  </sheetViews>
  <sheetFormatPr defaultColWidth="10.66015625" defaultRowHeight="11.25"/>
  <cols>
    <col min="1" max="1" width="9.66015625" style="0" customWidth="1"/>
    <col min="2" max="2" width="17" style="0" customWidth="1"/>
    <col min="3" max="4" width="20" style="0" customWidth="1"/>
    <col min="5" max="5" width="11.16015625" style="0" customWidth="1"/>
    <col min="6" max="6" width="59.16015625" style="0" customWidth="1"/>
    <col min="7" max="7" width="15.83203125" style="0" customWidth="1"/>
    <col min="8" max="8" width="8.83203125" style="0" customWidth="1"/>
    <col min="9" max="10" width="7.83203125" style="0" customWidth="1"/>
    <col min="11" max="11" width="15.16015625" style="0" customWidth="1"/>
    <col min="12" max="12" width="10" style="0" customWidth="1"/>
    <col min="13" max="13" width="6.5" style="0" customWidth="1"/>
    <col min="14" max="15" width="9.66015625" style="0" customWidth="1"/>
    <col min="16" max="16" width="13.66015625" style="47" customWidth="1"/>
    <col min="17" max="17" width="17" style="55" customWidth="1"/>
    <col min="18" max="18" width="13.66015625" style="47" customWidth="1"/>
  </cols>
  <sheetData>
    <row r="1" spans="1:18" ht="11.25" customHeight="1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42"/>
      <c r="Q1" s="48"/>
      <c r="R1" s="42"/>
    </row>
    <row r="2" spans="1:18" ht="11.25" customHeight="1">
      <c r="A2" s="1"/>
      <c r="B2" s="1"/>
      <c r="C2" s="1"/>
      <c r="D2" s="1"/>
      <c r="E2" s="1"/>
      <c r="F2" s="1"/>
      <c r="G2" s="2"/>
      <c r="H2" s="2"/>
      <c r="I2" s="2"/>
      <c r="J2" s="1"/>
      <c r="K2" s="1"/>
      <c r="L2" s="1"/>
      <c r="M2" s="1"/>
      <c r="N2" s="1"/>
      <c r="O2" s="1"/>
      <c r="P2" s="42"/>
      <c r="Q2" s="48"/>
      <c r="R2" s="42"/>
    </row>
    <row r="3" spans="1:18" ht="15.75" customHeight="1">
      <c r="A3" s="3"/>
      <c r="B3" s="3"/>
      <c r="C3" s="1"/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37" t="s">
        <v>859</v>
      </c>
      <c r="O3" s="37"/>
      <c r="P3" s="43"/>
      <c r="Q3" s="49"/>
      <c r="R3" s="43"/>
    </row>
    <row r="4" spans="1:18" ht="12.75" customHeight="1">
      <c r="A4" s="3"/>
      <c r="B4" s="3"/>
      <c r="C4" s="5"/>
      <c r="D4" s="1"/>
      <c r="E4" s="1"/>
      <c r="F4" s="1"/>
      <c r="G4" s="1"/>
      <c r="H4" s="1"/>
      <c r="I4" s="1"/>
      <c r="J4" s="1"/>
      <c r="K4" s="6"/>
      <c r="L4" s="1"/>
      <c r="M4" s="1"/>
      <c r="N4" s="1"/>
      <c r="O4" s="1"/>
      <c r="P4" s="42"/>
      <c r="Q4" s="49"/>
      <c r="R4" s="42"/>
    </row>
    <row r="5" spans="1:18" ht="12.75" customHeight="1">
      <c r="A5" s="3"/>
      <c r="B5" s="3"/>
      <c r="C5" s="5"/>
      <c r="D5" s="1"/>
      <c r="E5" s="1"/>
      <c r="F5" s="1"/>
      <c r="G5" s="1"/>
      <c r="H5" s="1"/>
      <c r="I5" s="1"/>
      <c r="J5" s="7"/>
      <c r="K5" s="6"/>
      <c r="L5" s="8"/>
      <c r="M5" s="1"/>
      <c r="N5" s="1"/>
      <c r="O5" s="1"/>
      <c r="P5" s="42"/>
      <c r="Q5" s="49"/>
      <c r="R5" s="42"/>
    </row>
    <row r="6" spans="1:18" ht="14.25" customHeight="1">
      <c r="A6" s="3"/>
      <c r="B6" s="3"/>
      <c r="C6" s="5"/>
      <c r="D6" s="1"/>
      <c r="E6" s="1"/>
      <c r="F6" s="9" t="s">
        <v>1</v>
      </c>
      <c r="G6" s="1"/>
      <c r="H6" s="1"/>
      <c r="I6" s="1"/>
      <c r="J6" s="1"/>
      <c r="K6" s="1"/>
      <c r="L6" s="1"/>
      <c r="M6" s="1"/>
      <c r="N6" s="1"/>
      <c r="O6" s="1"/>
      <c r="P6" s="42"/>
      <c r="Q6" s="49"/>
      <c r="R6" s="42"/>
    </row>
    <row r="7" spans="1:18" ht="31.5" customHeight="1">
      <c r="A7" s="3"/>
      <c r="B7" s="3"/>
      <c r="C7" s="5"/>
      <c r="D7" s="10"/>
      <c r="E7" s="10"/>
      <c r="F7" s="40" t="s">
        <v>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9"/>
      <c r="R7"/>
    </row>
    <row r="8" spans="1:18" ht="11.25" customHeight="1">
      <c r="A8" s="1"/>
      <c r="B8" s="1"/>
      <c r="C8" s="1"/>
      <c r="D8" s="1"/>
      <c r="E8" s="1"/>
      <c r="F8" s="1"/>
      <c r="G8" s="2"/>
      <c r="H8" s="2"/>
      <c r="I8" s="1"/>
      <c r="J8" s="1"/>
      <c r="K8" s="1"/>
      <c r="L8" s="1"/>
      <c r="M8" s="1"/>
      <c r="N8" s="1"/>
      <c r="O8" s="1"/>
      <c r="P8" s="42"/>
      <c r="Q8" s="48"/>
      <c r="R8" s="42"/>
    </row>
    <row r="9" spans="1:18" ht="12" customHeight="1" thickBot="1">
      <c r="A9" s="11"/>
      <c r="B9" s="11"/>
      <c r="C9" s="11"/>
      <c r="D9" s="11"/>
      <c r="E9" s="11"/>
      <c r="F9" s="11"/>
      <c r="G9" s="12"/>
      <c r="H9" s="13"/>
      <c r="I9" s="11"/>
      <c r="J9" s="11"/>
      <c r="K9" s="11"/>
      <c r="L9" s="11"/>
      <c r="M9" s="11"/>
      <c r="N9" s="11"/>
      <c r="O9" s="11"/>
      <c r="P9" s="44"/>
      <c r="Q9" s="50"/>
      <c r="R9" s="44"/>
    </row>
    <row r="10" spans="1:18" ht="39.75" customHeight="1" thickBot="1">
      <c r="A10" s="14" t="s">
        <v>3</v>
      </c>
      <c r="B10" s="14" t="s">
        <v>4</v>
      </c>
      <c r="C10" s="38" t="s">
        <v>5</v>
      </c>
      <c r="D10" s="14" t="s">
        <v>6</v>
      </c>
      <c r="E10" s="14" t="s">
        <v>7</v>
      </c>
      <c r="F10" s="14" t="s">
        <v>8</v>
      </c>
      <c r="G10" s="15" t="s">
        <v>9</v>
      </c>
      <c r="H10" s="16" t="s">
        <v>10</v>
      </c>
      <c r="I10" s="14" t="s">
        <v>11</v>
      </c>
      <c r="J10" s="15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45" t="s">
        <v>860</v>
      </c>
      <c r="Q10" s="51" t="s">
        <v>861</v>
      </c>
      <c r="R10" s="45" t="s">
        <v>862</v>
      </c>
    </row>
    <row r="11" spans="1:18" ht="12.75" customHeight="1" thickBot="1">
      <c r="A11" s="17"/>
      <c r="B11" s="17"/>
      <c r="C11" s="17"/>
      <c r="D11" s="18"/>
      <c r="E11" s="19"/>
      <c r="F11" s="20" t="s">
        <v>32</v>
      </c>
      <c r="G11" s="21"/>
      <c r="H11" s="22"/>
      <c r="I11" s="19"/>
      <c r="J11" s="19"/>
      <c r="K11" s="19"/>
      <c r="L11" s="19"/>
      <c r="M11" s="19"/>
      <c r="N11" s="19"/>
      <c r="O11" s="19"/>
      <c r="P11" s="46"/>
      <c r="Q11" s="52"/>
      <c r="R11" s="46"/>
    </row>
    <row r="12" spans="1:18" ht="12.75" customHeight="1">
      <c r="A12" s="17"/>
      <c r="B12" s="17"/>
      <c r="C12" s="17"/>
      <c r="D12" s="18"/>
      <c r="E12" s="19"/>
      <c r="F12" s="20" t="s">
        <v>33</v>
      </c>
      <c r="G12" s="21"/>
      <c r="H12" s="22"/>
      <c r="I12" s="19"/>
      <c r="J12" s="19"/>
      <c r="K12" s="19"/>
      <c r="L12" s="19"/>
      <c r="M12" s="19"/>
      <c r="N12" s="19"/>
      <c r="O12" s="19"/>
      <c r="P12" s="46"/>
      <c r="Q12" s="52"/>
      <c r="R12" s="46"/>
    </row>
    <row r="13" spans="1:18" ht="42.75" customHeight="1">
      <c r="A13" s="24" t="s">
        <v>34</v>
      </c>
      <c r="B13" s="24" t="s">
        <v>35</v>
      </c>
      <c r="C13" s="23"/>
      <c r="D13" s="25"/>
      <c r="E13" s="24" t="s">
        <v>36</v>
      </c>
      <c r="F13" s="26" t="s">
        <v>27</v>
      </c>
      <c r="G13" s="24" t="s">
        <v>19</v>
      </c>
      <c r="H13" s="27"/>
      <c r="I13" s="28" t="s">
        <v>37</v>
      </c>
      <c r="J13" s="28">
        <v>7.084</v>
      </c>
      <c r="K13" s="24" t="s">
        <v>38</v>
      </c>
      <c r="L13" s="29" t="s">
        <v>39</v>
      </c>
      <c r="M13" s="24" t="s">
        <v>40</v>
      </c>
      <c r="N13" s="30" t="s">
        <v>41</v>
      </c>
      <c r="O13" s="30" t="s">
        <v>42</v>
      </c>
      <c r="P13" s="41">
        <v>125.38582677165356</v>
      </c>
      <c r="Q13" s="53" t="s">
        <v>35</v>
      </c>
      <c r="R13" s="41">
        <v>0.17709999999999998</v>
      </c>
    </row>
    <row r="14" spans="1:18" ht="42.75" customHeight="1">
      <c r="A14" s="24" t="s">
        <v>43</v>
      </c>
      <c r="B14" s="24" t="s">
        <v>44</v>
      </c>
      <c r="C14" s="39" t="str">
        <f>HYPERLINK("http://atberg.aha.ru/dnv/npk2025-1-02.jpg")</f>
        <v>http://atberg.aha.ru/dnv/npk2025-1-02.jpg</v>
      </c>
      <c r="D14" s="25"/>
      <c r="E14" s="24" t="s">
        <v>45</v>
      </c>
      <c r="F14" s="26" t="s">
        <v>46</v>
      </c>
      <c r="G14" s="24" t="s">
        <v>19</v>
      </c>
      <c r="H14" s="27"/>
      <c r="I14" s="28" t="s">
        <v>37</v>
      </c>
      <c r="J14" s="28">
        <v>7.084</v>
      </c>
      <c r="K14" s="24" t="s">
        <v>38</v>
      </c>
      <c r="L14" s="29" t="s">
        <v>39</v>
      </c>
      <c r="M14" s="24" t="s">
        <v>40</v>
      </c>
      <c r="N14" s="30" t="s">
        <v>41</v>
      </c>
      <c r="O14" s="30" t="s">
        <v>42</v>
      </c>
      <c r="P14" s="41">
        <v>125.38582677165356</v>
      </c>
      <c r="Q14" s="53" t="s">
        <v>44</v>
      </c>
      <c r="R14" s="41">
        <v>0.17709999999999998</v>
      </c>
    </row>
    <row r="15" spans="1:18" ht="42.75" customHeight="1">
      <c r="A15" s="24" t="s">
        <v>47</v>
      </c>
      <c r="B15" s="24" t="s">
        <v>48</v>
      </c>
      <c r="C15" s="39" t="str">
        <f>HYPERLINK("http://atberg.aha.ru/dnv/npk2025-1-03.jpg")</f>
        <v>http://atberg.aha.ru/dnv/npk2025-1-03.jpg</v>
      </c>
      <c r="D15" s="25"/>
      <c r="E15" s="24" t="s">
        <v>49</v>
      </c>
      <c r="F15" s="26" t="s">
        <v>22</v>
      </c>
      <c r="G15" s="24" t="s">
        <v>19</v>
      </c>
      <c r="H15" s="27"/>
      <c r="I15" s="28" t="s">
        <v>37</v>
      </c>
      <c r="J15" s="28">
        <v>7.084</v>
      </c>
      <c r="K15" s="24" t="s">
        <v>38</v>
      </c>
      <c r="L15" s="29" t="s">
        <v>39</v>
      </c>
      <c r="M15" s="24" t="s">
        <v>40</v>
      </c>
      <c r="N15" s="30" t="s">
        <v>41</v>
      </c>
      <c r="O15" s="30" t="s">
        <v>42</v>
      </c>
      <c r="P15" s="41">
        <v>125.38582677165356</v>
      </c>
      <c r="Q15" s="53" t="s">
        <v>48</v>
      </c>
      <c r="R15" s="41">
        <v>0.17709999999999998</v>
      </c>
    </row>
    <row r="16" spans="1:18" ht="42.75" customHeight="1">
      <c r="A16" s="24" t="s">
        <v>50</v>
      </c>
      <c r="B16" s="24" t="s">
        <v>51</v>
      </c>
      <c r="C16" s="39" t="str">
        <f>HYPERLINK("http://atberg.aha.ru/dnv/npk2025-1-04.jpg")</f>
        <v>http://atberg.aha.ru/dnv/npk2025-1-04.jpg</v>
      </c>
      <c r="D16" s="25"/>
      <c r="E16" s="24" t="s">
        <v>52</v>
      </c>
      <c r="F16" s="26" t="s">
        <v>53</v>
      </c>
      <c r="G16" s="24" t="s">
        <v>19</v>
      </c>
      <c r="H16" s="27"/>
      <c r="I16" s="28" t="s">
        <v>37</v>
      </c>
      <c r="J16" s="28">
        <v>7.084</v>
      </c>
      <c r="K16" s="24" t="s">
        <v>38</v>
      </c>
      <c r="L16" s="29" t="s">
        <v>39</v>
      </c>
      <c r="M16" s="24" t="s">
        <v>40</v>
      </c>
      <c r="N16" s="30" t="s">
        <v>41</v>
      </c>
      <c r="O16" s="30" t="s">
        <v>42</v>
      </c>
      <c r="P16" s="41">
        <v>125.38582677165356</v>
      </c>
      <c r="Q16" s="53" t="s">
        <v>51</v>
      </c>
      <c r="R16" s="41">
        <v>0.17709999999999998</v>
      </c>
    </row>
    <row r="17" spans="1:18" ht="42.75" customHeight="1">
      <c r="A17" s="24" t="s">
        <v>54</v>
      </c>
      <c r="B17" s="24" t="s">
        <v>55</v>
      </c>
      <c r="C17" s="39" t="str">
        <f>HYPERLINK("http://atberg.aha.ru/dnv/npk2025-1-05.jpg")</f>
        <v>http://atberg.aha.ru/dnv/npk2025-1-05.jpg</v>
      </c>
      <c r="D17" s="25"/>
      <c r="E17" s="24" t="s">
        <v>56</v>
      </c>
      <c r="F17" s="26" t="s">
        <v>57</v>
      </c>
      <c r="G17" s="24" t="s">
        <v>19</v>
      </c>
      <c r="H17" s="27"/>
      <c r="I17" s="28" t="s">
        <v>37</v>
      </c>
      <c r="J17" s="28">
        <v>7.084</v>
      </c>
      <c r="K17" s="24" t="s">
        <v>38</v>
      </c>
      <c r="L17" s="29" t="s">
        <v>39</v>
      </c>
      <c r="M17" s="24" t="s">
        <v>40</v>
      </c>
      <c r="N17" s="30" t="s">
        <v>41</v>
      </c>
      <c r="O17" s="30" t="s">
        <v>42</v>
      </c>
      <c r="P17" s="41">
        <v>125.38582677165356</v>
      </c>
      <c r="Q17" s="53" t="s">
        <v>55</v>
      </c>
      <c r="R17" s="41">
        <v>0.17709999999999998</v>
      </c>
    </row>
    <row r="18" spans="1:18" ht="42.75" customHeight="1">
      <c r="A18" s="24" t="s">
        <v>58</v>
      </c>
      <c r="B18" s="24" t="s">
        <v>59</v>
      </c>
      <c r="C18" s="39" t="str">
        <f>HYPERLINK("http://atberg.aha.ru/dnv/npk2025-1-06.jpg")</f>
        <v>http://atberg.aha.ru/dnv/npk2025-1-06.jpg</v>
      </c>
      <c r="D18" s="25"/>
      <c r="E18" s="24" t="s">
        <v>60</v>
      </c>
      <c r="F18" s="26" t="s">
        <v>61</v>
      </c>
      <c r="G18" s="24" t="s">
        <v>19</v>
      </c>
      <c r="H18" s="27"/>
      <c r="I18" s="28" t="s">
        <v>37</v>
      </c>
      <c r="J18" s="28">
        <v>7.084</v>
      </c>
      <c r="K18" s="24" t="s">
        <v>38</v>
      </c>
      <c r="L18" s="29" t="s">
        <v>39</v>
      </c>
      <c r="M18" s="24" t="s">
        <v>40</v>
      </c>
      <c r="N18" s="30" t="s">
        <v>41</v>
      </c>
      <c r="O18" s="30" t="s">
        <v>42</v>
      </c>
      <c r="P18" s="41">
        <v>125.38582677165356</v>
      </c>
      <c r="Q18" s="53" t="s">
        <v>59</v>
      </c>
      <c r="R18" s="41">
        <v>0.17709999999999998</v>
      </c>
    </row>
    <row r="19" spans="1:18" ht="42.75" customHeight="1">
      <c r="A19" s="24" t="s">
        <v>62</v>
      </c>
      <c r="B19" s="24" t="s">
        <v>63</v>
      </c>
      <c r="C19" s="39" t="str">
        <f>HYPERLINK("http://atberg.aha.ru/dnv/npk2025-1-07.jpg")</f>
        <v>http://atberg.aha.ru/dnv/npk2025-1-07.jpg</v>
      </c>
      <c r="D19" s="25"/>
      <c r="E19" s="24" t="s">
        <v>64</v>
      </c>
      <c r="F19" s="26" t="s">
        <v>65</v>
      </c>
      <c r="G19" s="24" t="s">
        <v>19</v>
      </c>
      <c r="H19" s="27"/>
      <c r="I19" s="28" t="s">
        <v>37</v>
      </c>
      <c r="J19" s="28">
        <v>7.084</v>
      </c>
      <c r="K19" s="24" t="s">
        <v>38</v>
      </c>
      <c r="L19" s="29" t="s">
        <v>39</v>
      </c>
      <c r="M19" s="24" t="s">
        <v>40</v>
      </c>
      <c r="N19" s="30" t="s">
        <v>41</v>
      </c>
      <c r="O19" s="30" t="s">
        <v>42</v>
      </c>
      <c r="P19" s="41">
        <v>125.38582677165356</v>
      </c>
      <c r="Q19" s="53" t="s">
        <v>63</v>
      </c>
      <c r="R19" s="41">
        <v>0.17709999999999998</v>
      </c>
    </row>
    <row r="20" spans="1:18" ht="42.75" customHeight="1">
      <c r="A20" s="24" t="s">
        <v>66</v>
      </c>
      <c r="B20" s="24" t="s">
        <v>67</v>
      </c>
      <c r="C20" s="39" t="str">
        <f>HYPERLINK("http://atberg.aha.ru/dnv/npk2025-1-08.jpg")</f>
        <v>http://atberg.aha.ru/dnv/npk2025-1-08.jpg</v>
      </c>
      <c r="D20" s="25"/>
      <c r="E20" s="24" t="s">
        <v>68</v>
      </c>
      <c r="F20" s="26" t="s">
        <v>69</v>
      </c>
      <c r="G20" s="24" t="s">
        <v>19</v>
      </c>
      <c r="H20" s="27"/>
      <c r="I20" s="28" t="s">
        <v>37</v>
      </c>
      <c r="J20" s="28">
        <v>7.084</v>
      </c>
      <c r="K20" s="24" t="s">
        <v>38</v>
      </c>
      <c r="L20" s="29" t="s">
        <v>39</v>
      </c>
      <c r="M20" s="24" t="s">
        <v>40</v>
      </c>
      <c r="N20" s="30" t="s">
        <v>41</v>
      </c>
      <c r="O20" s="30" t="s">
        <v>42</v>
      </c>
      <c r="P20" s="41">
        <v>125.38582677165356</v>
      </c>
      <c r="Q20" s="53" t="s">
        <v>67</v>
      </c>
      <c r="R20" s="41">
        <v>0.17709999999999998</v>
      </c>
    </row>
    <row r="21" spans="1:18" ht="42.75" customHeight="1">
      <c r="A21" s="24" t="s">
        <v>70</v>
      </c>
      <c r="B21" s="24" t="s">
        <v>71</v>
      </c>
      <c r="C21" s="39" t="str">
        <f>HYPERLINK("http://atberg.aha.ru/dnv/npk2025-1-09.jpg")</f>
        <v>http://atberg.aha.ru/dnv/npk2025-1-09.jpg</v>
      </c>
      <c r="D21" s="25"/>
      <c r="E21" s="24" t="s">
        <v>72</v>
      </c>
      <c r="F21" s="26" t="s">
        <v>73</v>
      </c>
      <c r="G21" s="24" t="s">
        <v>19</v>
      </c>
      <c r="H21" s="27"/>
      <c r="I21" s="28" t="s">
        <v>37</v>
      </c>
      <c r="J21" s="28">
        <v>7.084</v>
      </c>
      <c r="K21" s="24" t="s">
        <v>38</v>
      </c>
      <c r="L21" s="29" t="s">
        <v>39</v>
      </c>
      <c r="M21" s="24" t="s">
        <v>40</v>
      </c>
      <c r="N21" s="30" t="s">
        <v>41</v>
      </c>
      <c r="O21" s="30" t="s">
        <v>42</v>
      </c>
      <c r="P21" s="41">
        <v>125.38582677165356</v>
      </c>
      <c r="Q21" s="53" t="s">
        <v>71</v>
      </c>
      <c r="R21" s="41">
        <v>0.17709999999999998</v>
      </c>
    </row>
    <row r="22" spans="1:18" ht="42.75" customHeight="1">
      <c r="A22" s="24" t="s">
        <v>74</v>
      </c>
      <c r="B22" s="24" t="s">
        <v>75</v>
      </c>
      <c r="C22" s="39" t="str">
        <f>HYPERLINK("http://atberg.aha.ru/dnv/npk2025-1-10.jpg")</f>
        <v>http://atberg.aha.ru/dnv/npk2025-1-10.jpg</v>
      </c>
      <c r="D22" s="25"/>
      <c r="E22" s="24" t="s">
        <v>76</v>
      </c>
      <c r="F22" s="26" t="s">
        <v>77</v>
      </c>
      <c r="G22" s="24" t="s">
        <v>19</v>
      </c>
      <c r="H22" s="27"/>
      <c r="I22" s="28" t="s">
        <v>37</v>
      </c>
      <c r="J22" s="28">
        <v>7.084</v>
      </c>
      <c r="K22" s="24" t="s">
        <v>38</v>
      </c>
      <c r="L22" s="29" t="s">
        <v>39</v>
      </c>
      <c r="M22" s="24" t="s">
        <v>40</v>
      </c>
      <c r="N22" s="30" t="s">
        <v>41</v>
      </c>
      <c r="O22" s="30" t="s">
        <v>42</v>
      </c>
      <c r="P22" s="41">
        <v>125.38582677165356</v>
      </c>
      <c r="Q22" s="53" t="s">
        <v>75</v>
      </c>
      <c r="R22" s="41">
        <v>0.17709999999999998</v>
      </c>
    </row>
    <row r="23" spans="1:18" ht="42.75" customHeight="1">
      <c r="A23" s="24" t="s">
        <v>78</v>
      </c>
      <c r="B23" s="24" t="s">
        <v>79</v>
      </c>
      <c r="C23" s="39" t="str">
        <f>HYPERLINK("http://atberg.aha.ru/dnv/npk2025-1-11.jpg")</f>
        <v>http://atberg.aha.ru/dnv/npk2025-1-11.jpg</v>
      </c>
      <c r="D23" s="25"/>
      <c r="E23" s="24" t="s">
        <v>80</v>
      </c>
      <c r="F23" s="26" t="s">
        <v>81</v>
      </c>
      <c r="G23" s="24" t="s">
        <v>19</v>
      </c>
      <c r="H23" s="27"/>
      <c r="I23" s="28" t="s">
        <v>37</v>
      </c>
      <c r="J23" s="28">
        <v>7.084</v>
      </c>
      <c r="K23" s="24" t="s">
        <v>38</v>
      </c>
      <c r="L23" s="29" t="s">
        <v>39</v>
      </c>
      <c r="M23" s="24" t="s">
        <v>40</v>
      </c>
      <c r="N23" s="30" t="s">
        <v>41</v>
      </c>
      <c r="O23" s="30" t="s">
        <v>42</v>
      </c>
      <c r="P23" s="41">
        <v>125.38582677165356</v>
      </c>
      <c r="Q23" s="53" t="s">
        <v>79</v>
      </c>
      <c r="R23" s="41">
        <v>0.17709999999999998</v>
      </c>
    </row>
    <row r="24" spans="1:18" ht="42.75" customHeight="1">
      <c r="A24" s="24" t="s">
        <v>82</v>
      </c>
      <c r="B24" s="24" t="s">
        <v>83</v>
      </c>
      <c r="C24" s="39" t="str">
        <f>HYPERLINK("http://atberg.aha.ru/dnv/npk2025-1-12.jpg")</f>
        <v>http://atberg.aha.ru/dnv/npk2025-1-12.jpg</v>
      </c>
      <c r="D24" s="25"/>
      <c r="E24" s="24" t="s">
        <v>84</v>
      </c>
      <c r="F24" s="26" t="s">
        <v>85</v>
      </c>
      <c r="G24" s="24" t="s">
        <v>19</v>
      </c>
      <c r="H24" s="27"/>
      <c r="I24" s="28" t="s">
        <v>37</v>
      </c>
      <c r="J24" s="28">
        <v>7.084</v>
      </c>
      <c r="K24" s="24" t="s">
        <v>38</v>
      </c>
      <c r="L24" s="29" t="s">
        <v>39</v>
      </c>
      <c r="M24" s="24" t="s">
        <v>40</v>
      </c>
      <c r="N24" s="30" t="s">
        <v>41</v>
      </c>
      <c r="O24" s="30" t="s">
        <v>42</v>
      </c>
      <c r="P24" s="41">
        <v>125.38582677165356</v>
      </c>
      <c r="Q24" s="53" t="s">
        <v>83</v>
      </c>
      <c r="R24" s="41">
        <v>0.17709999999999998</v>
      </c>
    </row>
    <row r="25" spans="1:18" ht="42.75" customHeight="1">
      <c r="A25" s="24" t="s">
        <v>86</v>
      </c>
      <c r="B25" s="24" t="s">
        <v>87</v>
      </c>
      <c r="C25" s="39" t="str">
        <f>HYPERLINK("http://atberg.aha.ru/dnv/npk2025-1-13.jpg")</f>
        <v>http://atberg.aha.ru/dnv/npk2025-1-13.jpg</v>
      </c>
      <c r="D25" s="25"/>
      <c r="E25" s="24" t="s">
        <v>88</v>
      </c>
      <c r="F25" s="26" t="s">
        <v>89</v>
      </c>
      <c r="G25" s="24" t="s">
        <v>19</v>
      </c>
      <c r="H25" s="27"/>
      <c r="I25" s="28" t="s">
        <v>37</v>
      </c>
      <c r="J25" s="28">
        <v>7.084</v>
      </c>
      <c r="K25" s="24" t="s">
        <v>38</v>
      </c>
      <c r="L25" s="29" t="s">
        <v>39</v>
      </c>
      <c r="M25" s="24" t="s">
        <v>40</v>
      </c>
      <c r="N25" s="30" t="s">
        <v>41</v>
      </c>
      <c r="O25" s="30" t="s">
        <v>42</v>
      </c>
      <c r="P25" s="41">
        <v>125.38582677165356</v>
      </c>
      <c r="Q25" s="53" t="s">
        <v>87</v>
      </c>
      <c r="R25" s="41">
        <v>0.17709999999999998</v>
      </c>
    </row>
    <row r="26" spans="1:18" ht="42.75" customHeight="1">
      <c r="A26" s="24" t="s">
        <v>90</v>
      </c>
      <c r="B26" s="24" t="s">
        <v>91</v>
      </c>
      <c r="C26" s="39" t="str">
        <f>HYPERLINK("http://atberg.aha.ru/dnv/npk2025-1-14.jpg")</f>
        <v>http://atberg.aha.ru/dnv/npk2025-1-14.jpg</v>
      </c>
      <c r="D26" s="25"/>
      <c r="E26" s="24" t="s">
        <v>92</v>
      </c>
      <c r="F26" s="26" t="s">
        <v>93</v>
      </c>
      <c r="G26" s="24" t="s">
        <v>19</v>
      </c>
      <c r="H26" s="27"/>
      <c r="I26" s="28" t="s">
        <v>37</v>
      </c>
      <c r="J26" s="28">
        <v>7.084</v>
      </c>
      <c r="K26" s="24" t="s">
        <v>38</v>
      </c>
      <c r="L26" s="29" t="s">
        <v>39</v>
      </c>
      <c r="M26" s="24" t="s">
        <v>40</v>
      </c>
      <c r="N26" s="30" t="s">
        <v>41</v>
      </c>
      <c r="O26" s="30" t="s">
        <v>42</v>
      </c>
      <c r="P26" s="41">
        <v>125.38582677165356</v>
      </c>
      <c r="Q26" s="53" t="s">
        <v>91</v>
      </c>
      <c r="R26" s="41">
        <v>0.17709999999999998</v>
      </c>
    </row>
    <row r="27" spans="1:18" ht="42.75" customHeight="1">
      <c r="A27" s="24" t="s">
        <v>94</v>
      </c>
      <c r="B27" s="24" t="s">
        <v>95</v>
      </c>
      <c r="C27" s="39" t="str">
        <f>HYPERLINK("http://atberg.aha.ru/dnv/npk2025-1-15.jpg")</f>
        <v>http://atberg.aha.ru/dnv/npk2025-1-15.jpg</v>
      </c>
      <c r="D27" s="25"/>
      <c r="E27" s="24" t="s">
        <v>96</v>
      </c>
      <c r="F27" s="26" t="s">
        <v>97</v>
      </c>
      <c r="G27" s="24" t="s">
        <v>19</v>
      </c>
      <c r="H27" s="27"/>
      <c r="I27" s="28" t="s">
        <v>37</v>
      </c>
      <c r="J27" s="28">
        <v>7.084</v>
      </c>
      <c r="K27" s="24" t="s">
        <v>38</v>
      </c>
      <c r="L27" s="29" t="s">
        <v>39</v>
      </c>
      <c r="M27" s="24" t="s">
        <v>40</v>
      </c>
      <c r="N27" s="30" t="s">
        <v>41</v>
      </c>
      <c r="O27" s="30" t="s">
        <v>42</v>
      </c>
      <c r="P27" s="41">
        <v>125.38582677165356</v>
      </c>
      <c r="Q27" s="53" t="s">
        <v>95</v>
      </c>
      <c r="R27" s="41">
        <v>0.17709999999999998</v>
      </c>
    </row>
    <row r="28" spans="1:18" ht="42.75" customHeight="1">
      <c r="A28" s="24" t="s">
        <v>98</v>
      </c>
      <c r="B28" s="24" t="s">
        <v>99</v>
      </c>
      <c r="C28" s="39" t="str">
        <f>HYPERLINK("http://atberg.aha.ru/dnv/npk2025-1-16.jpg")</f>
        <v>http://atberg.aha.ru/dnv/npk2025-1-16.jpg</v>
      </c>
      <c r="D28" s="25"/>
      <c r="E28" s="24" t="s">
        <v>100</v>
      </c>
      <c r="F28" s="26" t="s">
        <v>101</v>
      </c>
      <c r="G28" s="24" t="s">
        <v>19</v>
      </c>
      <c r="H28" s="27"/>
      <c r="I28" s="28" t="s">
        <v>37</v>
      </c>
      <c r="J28" s="28">
        <v>7.084</v>
      </c>
      <c r="K28" s="24" t="s">
        <v>38</v>
      </c>
      <c r="L28" s="29" t="s">
        <v>39</v>
      </c>
      <c r="M28" s="24" t="s">
        <v>40</v>
      </c>
      <c r="N28" s="30" t="s">
        <v>41</v>
      </c>
      <c r="O28" s="30" t="s">
        <v>42</v>
      </c>
      <c r="P28" s="41">
        <v>125.38582677165356</v>
      </c>
      <c r="Q28" s="53" t="s">
        <v>99</v>
      </c>
      <c r="R28" s="41">
        <v>0.17709999999999998</v>
      </c>
    </row>
    <row r="29" spans="1:18" ht="42.75" customHeight="1">
      <c r="A29" s="24" t="s">
        <v>102</v>
      </c>
      <c r="B29" s="24" t="s">
        <v>103</v>
      </c>
      <c r="C29" s="39" t="str">
        <f>HYPERLINK("http://atberg.aha.ru/dnv/npk2025-1-17.jpg")</f>
        <v>http://atberg.aha.ru/dnv/npk2025-1-17.jpg</v>
      </c>
      <c r="D29" s="25"/>
      <c r="E29" s="24" t="s">
        <v>104</v>
      </c>
      <c r="F29" s="26" t="s">
        <v>105</v>
      </c>
      <c r="G29" s="24" t="s">
        <v>19</v>
      </c>
      <c r="H29" s="27"/>
      <c r="I29" s="28" t="s">
        <v>37</v>
      </c>
      <c r="J29" s="28">
        <v>7.084</v>
      </c>
      <c r="K29" s="24" t="s">
        <v>38</v>
      </c>
      <c r="L29" s="29" t="s">
        <v>39</v>
      </c>
      <c r="M29" s="24" t="s">
        <v>40</v>
      </c>
      <c r="N29" s="30" t="s">
        <v>41</v>
      </c>
      <c r="O29" s="30" t="s">
        <v>42</v>
      </c>
      <c r="P29" s="41">
        <v>125.38582677165356</v>
      </c>
      <c r="Q29" s="53" t="s">
        <v>103</v>
      </c>
      <c r="R29" s="41">
        <v>0.17709999999999998</v>
      </c>
    </row>
    <row r="30" spans="1:18" ht="42.75" customHeight="1">
      <c r="A30" s="24" t="s">
        <v>106</v>
      </c>
      <c r="B30" s="24" t="s">
        <v>107</v>
      </c>
      <c r="C30" s="39" t="str">
        <f>HYPERLINK("http://atberg.aha.ru/dnv/npk2025-1-19.jpg")</f>
        <v>http://atberg.aha.ru/dnv/npk2025-1-19.jpg</v>
      </c>
      <c r="D30" s="25"/>
      <c r="E30" s="24" t="s">
        <v>108</v>
      </c>
      <c r="F30" s="26" t="s">
        <v>29</v>
      </c>
      <c r="G30" s="24" t="s">
        <v>19</v>
      </c>
      <c r="H30" s="27"/>
      <c r="I30" s="28" t="s">
        <v>37</v>
      </c>
      <c r="J30" s="28">
        <v>7.084</v>
      </c>
      <c r="K30" s="24" t="s">
        <v>38</v>
      </c>
      <c r="L30" s="29" t="s">
        <v>39</v>
      </c>
      <c r="M30" s="24" t="s">
        <v>40</v>
      </c>
      <c r="N30" s="30" t="s">
        <v>41</v>
      </c>
      <c r="O30" s="30" t="s">
        <v>42</v>
      </c>
      <c r="P30" s="41">
        <v>125.38582677165356</v>
      </c>
      <c r="Q30" s="53" t="s">
        <v>107</v>
      </c>
      <c r="R30" s="41">
        <v>0.17709999999999998</v>
      </c>
    </row>
    <row r="31" spans="1:18" ht="42.75" customHeight="1">
      <c r="A31" s="24" t="s">
        <v>109</v>
      </c>
      <c r="B31" s="24" t="s">
        <v>110</v>
      </c>
      <c r="C31" s="39" t="str">
        <f>HYPERLINK("http://atberg.aha.ru/dnv/npk2025-1-18.jpg")</f>
        <v>http://atberg.aha.ru/dnv/npk2025-1-18.jpg</v>
      </c>
      <c r="D31" s="25"/>
      <c r="E31" s="24" t="s">
        <v>111</v>
      </c>
      <c r="F31" s="26" t="s">
        <v>112</v>
      </c>
      <c r="G31" s="24" t="s">
        <v>19</v>
      </c>
      <c r="H31" s="27"/>
      <c r="I31" s="28" t="s">
        <v>37</v>
      </c>
      <c r="J31" s="28">
        <v>7.084</v>
      </c>
      <c r="K31" s="24" t="s">
        <v>38</v>
      </c>
      <c r="L31" s="29" t="s">
        <v>39</v>
      </c>
      <c r="M31" s="24" t="s">
        <v>40</v>
      </c>
      <c r="N31" s="30" t="s">
        <v>41</v>
      </c>
      <c r="O31" s="30" t="s">
        <v>42</v>
      </c>
      <c r="P31" s="41">
        <v>125.38582677165356</v>
      </c>
      <c r="Q31" s="53" t="s">
        <v>110</v>
      </c>
      <c r="R31" s="41">
        <v>0.17709999999999998</v>
      </c>
    </row>
    <row r="32" spans="1:18" ht="42.75" customHeight="1">
      <c r="A32" s="24" t="s">
        <v>113</v>
      </c>
      <c r="B32" s="24" t="s">
        <v>114</v>
      </c>
      <c r="C32" s="39" t="str">
        <f>HYPERLINK("http://atberg.aha.ru/dnv/npk2025-1-20.jpg")</f>
        <v>http://atberg.aha.ru/dnv/npk2025-1-20.jpg</v>
      </c>
      <c r="D32" s="25"/>
      <c r="E32" s="24" t="s">
        <v>115</v>
      </c>
      <c r="F32" s="26" t="s">
        <v>116</v>
      </c>
      <c r="G32" s="24" t="s">
        <v>19</v>
      </c>
      <c r="H32" s="27"/>
      <c r="I32" s="28" t="s">
        <v>37</v>
      </c>
      <c r="J32" s="28">
        <v>7.084</v>
      </c>
      <c r="K32" s="24" t="s">
        <v>38</v>
      </c>
      <c r="L32" s="29" t="s">
        <v>39</v>
      </c>
      <c r="M32" s="24" t="s">
        <v>40</v>
      </c>
      <c r="N32" s="30" t="s">
        <v>41</v>
      </c>
      <c r="O32" s="30" t="s">
        <v>42</v>
      </c>
      <c r="P32" s="41">
        <v>125.38582677165356</v>
      </c>
      <c r="Q32" s="53" t="s">
        <v>114</v>
      </c>
      <c r="R32" s="41">
        <v>0.17709999999999998</v>
      </c>
    </row>
    <row r="33" spans="1:18" ht="42.75" customHeight="1">
      <c r="A33" s="24" t="s">
        <v>117</v>
      </c>
      <c r="B33" s="24" t="s">
        <v>118</v>
      </c>
      <c r="C33" s="39" t="str">
        <f>HYPERLINK("http://atberg.aha.ru/dnv/npk2025-1-21.jpg")</f>
        <v>http://atberg.aha.ru/dnv/npk2025-1-21.jpg</v>
      </c>
      <c r="D33" s="25"/>
      <c r="E33" s="24" t="s">
        <v>119</v>
      </c>
      <c r="F33" s="26" t="s">
        <v>120</v>
      </c>
      <c r="G33" s="24" t="s">
        <v>19</v>
      </c>
      <c r="H33" s="27"/>
      <c r="I33" s="28" t="s">
        <v>37</v>
      </c>
      <c r="J33" s="28">
        <v>7.084</v>
      </c>
      <c r="K33" s="24" t="s">
        <v>38</v>
      </c>
      <c r="L33" s="29" t="s">
        <v>39</v>
      </c>
      <c r="M33" s="24" t="s">
        <v>40</v>
      </c>
      <c r="N33" s="30" t="s">
        <v>41</v>
      </c>
      <c r="O33" s="30" t="s">
        <v>42</v>
      </c>
      <c r="P33" s="41">
        <v>125.38582677165356</v>
      </c>
      <c r="Q33" s="53" t="s">
        <v>118</v>
      </c>
      <c r="R33" s="41">
        <v>0.17709999999999998</v>
      </c>
    </row>
    <row r="34" spans="1:18" ht="42.75" customHeight="1">
      <c r="A34" s="24" t="s">
        <v>121</v>
      </c>
      <c r="B34" s="24" t="s">
        <v>122</v>
      </c>
      <c r="C34" s="39" t="str">
        <f>HYPERLINK("http://atberg.aha.ru/dnv/npk2025-1-22.jpg")</f>
        <v>http://atberg.aha.ru/dnv/npk2025-1-22.jpg</v>
      </c>
      <c r="D34" s="25"/>
      <c r="E34" s="24" t="s">
        <v>123</v>
      </c>
      <c r="F34" s="26" t="s">
        <v>124</v>
      </c>
      <c r="G34" s="24" t="s">
        <v>19</v>
      </c>
      <c r="H34" s="27"/>
      <c r="I34" s="28" t="s">
        <v>37</v>
      </c>
      <c r="J34" s="28">
        <v>7.084</v>
      </c>
      <c r="K34" s="24" t="s">
        <v>38</v>
      </c>
      <c r="L34" s="29" t="s">
        <v>39</v>
      </c>
      <c r="M34" s="24" t="s">
        <v>40</v>
      </c>
      <c r="N34" s="30" t="s">
        <v>41</v>
      </c>
      <c r="O34" s="30" t="s">
        <v>42</v>
      </c>
      <c r="P34" s="41">
        <v>125.38582677165356</v>
      </c>
      <c r="Q34" s="53" t="s">
        <v>122</v>
      </c>
      <c r="R34" s="41">
        <v>0.17709999999999998</v>
      </c>
    </row>
    <row r="35" spans="1:18" ht="42.75" customHeight="1">
      <c r="A35" s="24" t="s">
        <v>125</v>
      </c>
      <c r="B35" s="24" t="s">
        <v>126</v>
      </c>
      <c r="C35" s="39" t="str">
        <f>HYPERLINK("http://atberg.aha.ru/dnv/npk2025-1-23.jpg")</f>
        <v>http://atberg.aha.ru/dnv/npk2025-1-23.jpg</v>
      </c>
      <c r="D35" s="25"/>
      <c r="E35" s="24" t="s">
        <v>127</v>
      </c>
      <c r="F35" s="26" t="s">
        <v>128</v>
      </c>
      <c r="G35" s="24" t="s">
        <v>19</v>
      </c>
      <c r="H35" s="27"/>
      <c r="I35" s="28" t="s">
        <v>37</v>
      </c>
      <c r="J35" s="28">
        <v>7.084</v>
      </c>
      <c r="K35" s="24" t="s">
        <v>38</v>
      </c>
      <c r="L35" s="29" t="s">
        <v>39</v>
      </c>
      <c r="M35" s="24" t="s">
        <v>40</v>
      </c>
      <c r="N35" s="30" t="s">
        <v>41</v>
      </c>
      <c r="O35" s="30" t="s">
        <v>42</v>
      </c>
      <c r="P35" s="41">
        <v>125.38582677165356</v>
      </c>
      <c r="Q35" s="53" t="s">
        <v>126</v>
      </c>
      <c r="R35" s="41">
        <v>0.17709999999999998</v>
      </c>
    </row>
    <row r="36" spans="1:18" ht="42.75" customHeight="1">
      <c r="A36" s="24" t="s">
        <v>129</v>
      </c>
      <c r="B36" s="24" t="s">
        <v>130</v>
      </c>
      <c r="C36" s="39" t="str">
        <f>HYPERLINK("http://atberg.aha.ru/dnv/npk2025-1-24.jpg")</f>
        <v>http://atberg.aha.ru/dnv/npk2025-1-24.jpg</v>
      </c>
      <c r="D36" s="25"/>
      <c r="E36" s="24" t="s">
        <v>131</v>
      </c>
      <c r="F36" s="26" t="s">
        <v>132</v>
      </c>
      <c r="G36" s="24" t="s">
        <v>19</v>
      </c>
      <c r="H36" s="27"/>
      <c r="I36" s="28" t="s">
        <v>37</v>
      </c>
      <c r="J36" s="28">
        <v>7.084</v>
      </c>
      <c r="K36" s="24" t="s">
        <v>38</v>
      </c>
      <c r="L36" s="29" t="s">
        <v>39</v>
      </c>
      <c r="M36" s="24" t="s">
        <v>40</v>
      </c>
      <c r="N36" s="30" t="s">
        <v>41</v>
      </c>
      <c r="O36" s="30" t="s">
        <v>42</v>
      </c>
      <c r="P36" s="41">
        <v>125.38582677165356</v>
      </c>
      <c r="Q36" s="53" t="s">
        <v>130</v>
      </c>
      <c r="R36" s="41">
        <v>0.17709999999999998</v>
      </c>
    </row>
    <row r="37" spans="1:18" ht="42.75" customHeight="1">
      <c r="A37" s="24" t="s">
        <v>133</v>
      </c>
      <c r="B37" s="24" t="s">
        <v>134</v>
      </c>
      <c r="C37" s="39" t="str">
        <f>HYPERLINK("http://atberg.aha.ru/dnv/npk2025-1-25.jpg")</f>
        <v>http://atberg.aha.ru/dnv/npk2025-1-25.jpg</v>
      </c>
      <c r="D37" s="25"/>
      <c r="E37" s="24" t="s">
        <v>135</v>
      </c>
      <c r="F37" s="26" t="s">
        <v>136</v>
      </c>
      <c r="G37" s="24" t="s">
        <v>19</v>
      </c>
      <c r="H37" s="27"/>
      <c r="I37" s="28" t="s">
        <v>37</v>
      </c>
      <c r="J37" s="28">
        <v>7.084</v>
      </c>
      <c r="K37" s="24" t="s">
        <v>137</v>
      </c>
      <c r="L37" s="29" t="s">
        <v>39</v>
      </c>
      <c r="M37" s="24" t="s">
        <v>40</v>
      </c>
      <c r="N37" s="30" t="s">
        <v>41</v>
      </c>
      <c r="O37" s="30" t="s">
        <v>42</v>
      </c>
      <c r="P37" s="41">
        <v>125.38582677165356</v>
      </c>
      <c r="Q37" s="53" t="s">
        <v>134</v>
      </c>
      <c r="R37" s="41">
        <v>0.17709999999999998</v>
      </c>
    </row>
    <row r="38" spans="1:18" ht="42.75" customHeight="1">
      <c r="A38" s="24" t="s">
        <v>138</v>
      </c>
      <c r="B38" s="24" t="s">
        <v>139</v>
      </c>
      <c r="C38" s="39" t="str">
        <f>HYPERLINK("http://atberg.aha.ru/dnv/npk2025-1-26.jpg")</f>
        <v>http://atberg.aha.ru/dnv/npk2025-1-26.jpg</v>
      </c>
      <c r="D38" s="25"/>
      <c r="E38" s="24" t="s">
        <v>140</v>
      </c>
      <c r="F38" s="26" t="s">
        <v>141</v>
      </c>
      <c r="G38" s="24" t="s">
        <v>19</v>
      </c>
      <c r="H38" s="27"/>
      <c r="I38" s="28" t="s">
        <v>37</v>
      </c>
      <c r="J38" s="28">
        <v>7.084</v>
      </c>
      <c r="K38" s="24" t="s">
        <v>38</v>
      </c>
      <c r="L38" s="29" t="s">
        <v>39</v>
      </c>
      <c r="M38" s="24" t="s">
        <v>40</v>
      </c>
      <c r="N38" s="30" t="s">
        <v>41</v>
      </c>
      <c r="O38" s="30" t="s">
        <v>42</v>
      </c>
      <c r="P38" s="41">
        <v>125.38582677165356</v>
      </c>
      <c r="Q38" s="53" t="s">
        <v>139</v>
      </c>
      <c r="R38" s="41">
        <v>0.17709999999999998</v>
      </c>
    </row>
    <row r="39" spans="1:18" ht="42.75" customHeight="1">
      <c r="A39" s="24" t="s">
        <v>142</v>
      </c>
      <c r="B39" s="24" t="s">
        <v>143</v>
      </c>
      <c r="C39" s="39" t="str">
        <f>HYPERLINK("http://atberg.aha.ru/dnv/npk2025-1-27.jpg")</f>
        <v>http://atberg.aha.ru/dnv/npk2025-1-27.jpg</v>
      </c>
      <c r="D39" s="25"/>
      <c r="E39" s="24" t="s">
        <v>144</v>
      </c>
      <c r="F39" s="26" t="s">
        <v>145</v>
      </c>
      <c r="G39" s="24" t="s">
        <v>19</v>
      </c>
      <c r="H39" s="27"/>
      <c r="I39" s="28" t="s">
        <v>37</v>
      </c>
      <c r="J39" s="28">
        <v>7.084</v>
      </c>
      <c r="K39" s="24" t="s">
        <v>38</v>
      </c>
      <c r="L39" s="29" t="s">
        <v>39</v>
      </c>
      <c r="M39" s="24" t="s">
        <v>40</v>
      </c>
      <c r="N39" s="30" t="s">
        <v>41</v>
      </c>
      <c r="O39" s="30" t="s">
        <v>42</v>
      </c>
      <c r="P39" s="41">
        <v>125.38582677165356</v>
      </c>
      <c r="Q39" s="53" t="s">
        <v>143</v>
      </c>
      <c r="R39" s="41">
        <v>0.17709999999999998</v>
      </c>
    </row>
    <row r="40" spans="1:18" ht="42.75" customHeight="1">
      <c r="A40" s="24" t="s">
        <v>146</v>
      </c>
      <c r="B40" s="24" t="s">
        <v>147</v>
      </c>
      <c r="C40" s="39" t="str">
        <f>HYPERLINK("http://atberg.aha.ru/dnv/npk2025-1-28.jpg")</f>
        <v>http://atberg.aha.ru/dnv/npk2025-1-28.jpg</v>
      </c>
      <c r="D40" s="25"/>
      <c r="E40" s="24" t="s">
        <v>148</v>
      </c>
      <c r="F40" s="26" t="s">
        <v>149</v>
      </c>
      <c r="G40" s="24" t="s">
        <v>19</v>
      </c>
      <c r="H40" s="27"/>
      <c r="I40" s="28" t="s">
        <v>37</v>
      </c>
      <c r="J40" s="28">
        <v>7.084</v>
      </c>
      <c r="K40" s="24" t="s">
        <v>38</v>
      </c>
      <c r="L40" s="29" t="s">
        <v>39</v>
      </c>
      <c r="M40" s="24" t="s">
        <v>40</v>
      </c>
      <c r="N40" s="30" t="s">
        <v>41</v>
      </c>
      <c r="O40" s="30" t="s">
        <v>42</v>
      </c>
      <c r="P40" s="41">
        <v>125.38582677165356</v>
      </c>
      <c r="Q40" s="53" t="s">
        <v>147</v>
      </c>
      <c r="R40" s="41">
        <v>0.17709999999999998</v>
      </c>
    </row>
    <row r="41" spans="1:18" ht="42.75" customHeight="1">
      <c r="A41" s="24" t="s">
        <v>150</v>
      </c>
      <c r="B41" s="24" t="s">
        <v>151</v>
      </c>
      <c r="C41" s="39" t="str">
        <f>HYPERLINK("http://atberg.aha.ru/dnv/npk2025-1-29.jpg")</f>
        <v>http://atberg.aha.ru/dnv/npk2025-1-29.jpg</v>
      </c>
      <c r="D41" s="25"/>
      <c r="E41" s="24" t="s">
        <v>152</v>
      </c>
      <c r="F41" s="26" t="s">
        <v>153</v>
      </c>
      <c r="G41" s="24" t="s">
        <v>19</v>
      </c>
      <c r="H41" s="27"/>
      <c r="I41" s="28" t="s">
        <v>37</v>
      </c>
      <c r="J41" s="28">
        <v>7.084</v>
      </c>
      <c r="K41" s="24" t="s">
        <v>38</v>
      </c>
      <c r="L41" s="29" t="s">
        <v>39</v>
      </c>
      <c r="M41" s="24" t="s">
        <v>40</v>
      </c>
      <c r="N41" s="30" t="s">
        <v>41</v>
      </c>
      <c r="O41" s="30" t="s">
        <v>42</v>
      </c>
      <c r="P41" s="41">
        <v>125.38582677165356</v>
      </c>
      <c r="Q41" s="53" t="s">
        <v>151</v>
      </c>
      <c r="R41" s="41">
        <v>0.17709999999999998</v>
      </c>
    </row>
    <row r="42" spans="1:18" ht="42.75" customHeight="1">
      <c r="A42" s="24" t="s">
        <v>154</v>
      </c>
      <c r="B42" s="24" t="s">
        <v>155</v>
      </c>
      <c r="C42" s="39" t="str">
        <f>HYPERLINK("http://atberg.aha.ru/dnv/npk2025-1-30.jpg")</f>
        <v>http://atberg.aha.ru/dnv/npk2025-1-30.jpg</v>
      </c>
      <c r="D42" s="25"/>
      <c r="E42" s="24" t="s">
        <v>156</v>
      </c>
      <c r="F42" s="26" t="s">
        <v>157</v>
      </c>
      <c r="G42" s="24" t="s">
        <v>19</v>
      </c>
      <c r="H42" s="27"/>
      <c r="I42" s="28" t="s">
        <v>37</v>
      </c>
      <c r="J42" s="28">
        <v>7.084</v>
      </c>
      <c r="K42" s="24" t="s">
        <v>38</v>
      </c>
      <c r="L42" s="29" t="s">
        <v>39</v>
      </c>
      <c r="M42" s="24" t="s">
        <v>40</v>
      </c>
      <c r="N42" s="30" t="s">
        <v>41</v>
      </c>
      <c r="O42" s="30" t="s">
        <v>42</v>
      </c>
      <c r="P42" s="41">
        <v>125.38582677165356</v>
      </c>
      <c r="Q42" s="53" t="s">
        <v>155</v>
      </c>
      <c r="R42" s="41">
        <v>0.17709999999999998</v>
      </c>
    </row>
    <row r="43" spans="1:18" ht="42.75" customHeight="1">
      <c r="A43" s="24" t="s">
        <v>158</v>
      </c>
      <c r="B43" s="24" t="s">
        <v>159</v>
      </c>
      <c r="C43" s="39" t="str">
        <f>HYPERLINK("http://atberg.aha.ru/dnv/npk2025-1-31.jpg")</f>
        <v>http://atberg.aha.ru/dnv/npk2025-1-31.jpg</v>
      </c>
      <c r="D43" s="25"/>
      <c r="E43" s="24" t="s">
        <v>160</v>
      </c>
      <c r="F43" s="26" t="s">
        <v>161</v>
      </c>
      <c r="G43" s="24" t="s">
        <v>19</v>
      </c>
      <c r="H43" s="27"/>
      <c r="I43" s="28" t="s">
        <v>37</v>
      </c>
      <c r="J43" s="28">
        <v>7.084</v>
      </c>
      <c r="K43" s="24" t="s">
        <v>38</v>
      </c>
      <c r="L43" s="29" t="s">
        <v>39</v>
      </c>
      <c r="M43" s="24" t="s">
        <v>40</v>
      </c>
      <c r="N43" s="30" t="s">
        <v>41</v>
      </c>
      <c r="O43" s="30" t="s">
        <v>42</v>
      </c>
      <c r="P43" s="41">
        <v>125.38582677165356</v>
      </c>
      <c r="Q43" s="53" t="s">
        <v>159</v>
      </c>
      <c r="R43" s="41">
        <v>0.17709999999999998</v>
      </c>
    </row>
    <row r="44" spans="1:18" ht="42.75" customHeight="1">
      <c r="A44" s="24" t="s">
        <v>162</v>
      </c>
      <c r="B44" s="24" t="s">
        <v>163</v>
      </c>
      <c r="C44" s="39" t="str">
        <f>HYPERLINK("http://atberg.aha.ru/dnv/npk2025-1-32.jpg")</f>
        <v>http://atberg.aha.ru/dnv/npk2025-1-32.jpg</v>
      </c>
      <c r="D44" s="25"/>
      <c r="E44" s="24" t="s">
        <v>164</v>
      </c>
      <c r="F44" s="26" t="s">
        <v>165</v>
      </c>
      <c r="G44" s="24" t="s">
        <v>19</v>
      </c>
      <c r="H44" s="27"/>
      <c r="I44" s="28" t="s">
        <v>37</v>
      </c>
      <c r="J44" s="28">
        <v>7.084</v>
      </c>
      <c r="K44" s="24" t="s">
        <v>38</v>
      </c>
      <c r="L44" s="29" t="s">
        <v>39</v>
      </c>
      <c r="M44" s="24" t="s">
        <v>40</v>
      </c>
      <c r="N44" s="30" t="s">
        <v>41</v>
      </c>
      <c r="O44" s="30" t="s">
        <v>42</v>
      </c>
      <c r="P44" s="41">
        <v>125.38582677165356</v>
      </c>
      <c r="Q44" s="53" t="s">
        <v>163</v>
      </c>
      <c r="R44" s="41">
        <v>0.17709999999999998</v>
      </c>
    </row>
    <row r="45" spans="1:18" ht="42.75" customHeight="1">
      <c r="A45" s="24" t="s">
        <v>166</v>
      </c>
      <c r="B45" s="24" t="s">
        <v>167</v>
      </c>
      <c r="C45" s="39" t="str">
        <f>HYPERLINK("http://atberg.aha.ru/dnv/npk2025-1-33.jpg")</f>
        <v>http://atberg.aha.ru/dnv/npk2025-1-33.jpg</v>
      </c>
      <c r="D45" s="25"/>
      <c r="E45" s="24" t="s">
        <v>168</v>
      </c>
      <c r="F45" s="26" t="s">
        <v>169</v>
      </c>
      <c r="G45" s="24" t="s">
        <v>19</v>
      </c>
      <c r="H45" s="27"/>
      <c r="I45" s="28" t="s">
        <v>37</v>
      </c>
      <c r="J45" s="28">
        <v>7.084</v>
      </c>
      <c r="K45" s="24" t="s">
        <v>38</v>
      </c>
      <c r="L45" s="29" t="s">
        <v>39</v>
      </c>
      <c r="M45" s="24" t="s">
        <v>40</v>
      </c>
      <c r="N45" s="30" t="s">
        <v>41</v>
      </c>
      <c r="O45" s="30" t="s">
        <v>42</v>
      </c>
      <c r="P45" s="41">
        <v>125.38582677165356</v>
      </c>
      <c r="Q45" s="53" t="s">
        <v>167</v>
      </c>
      <c r="R45" s="41">
        <v>0.17709999999999998</v>
      </c>
    </row>
    <row r="46" spans="1:18" ht="42.75" customHeight="1">
      <c r="A46" s="24" t="s">
        <v>170</v>
      </c>
      <c r="B46" s="24" t="s">
        <v>171</v>
      </c>
      <c r="C46" s="39" t="str">
        <f>HYPERLINK("http://atberg.aha.ru/dnv/npk2025-1-34.jpg")</f>
        <v>http://atberg.aha.ru/dnv/npk2025-1-34.jpg</v>
      </c>
      <c r="D46" s="25"/>
      <c r="E46" s="24" t="s">
        <v>172</v>
      </c>
      <c r="F46" s="26" t="s">
        <v>173</v>
      </c>
      <c r="G46" s="24" t="s">
        <v>19</v>
      </c>
      <c r="H46" s="27"/>
      <c r="I46" s="28" t="s">
        <v>37</v>
      </c>
      <c r="J46" s="28">
        <v>7.084</v>
      </c>
      <c r="K46" s="24" t="s">
        <v>38</v>
      </c>
      <c r="L46" s="29" t="s">
        <v>39</v>
      </c>
      <c r="M46" s="24" t="s">
        <v>40</v>
      </c>
      <c r="N46" s="30" t="s">
        <v>41</v>
      </c>
      <c r="O46" s="30" t="s">
        <v>42</v>
      </c>
      <c r="P46" s="41">
        <v>125.38582677165356</v>
      </c>
      <c r="Q46" s="53" t="s">
        <v>171</v>
      </c>
      <c r="R46" s="41">
        <v>0.17709999999999998</v>
      </c>
    </row>
    <row r="47" spans="1:18" ht="42.75" customHeight="1">
      <c r="A47" s="24" t="s">
        <v>174</v>
      </c>
      <c r="B47" s="24" t="s">
        <v>175</v>
      </c>
      <c r="C47" s="39" t="str">
        <f>HYPERLINK("http://atberg.aha.ru/dnv/npk2025-1-35.jpg")</f>
        <v>http://atberg.aha.ru/dnv/npk2025-1-35.jpg</v>
      </c>
      <c r="D47" s="25"/>
      <c r="E47" s="24" t="s">
        <v>176</v>
      </c>
      <c r="F47" s="26" t="s">
        <v>177</v>
      </c>
      <c r="G47" s="24" t="s">
        <v>19</v>
      </c>
      <c r="H47" s="27"/>
      <c r="I47" s="28" t="s">
        <v>37</v>
      </c>
      <c r="J47" s="28">
        <v>7.084</v>
      </c>
      <c r="K47" s="24" t="s">
        <v>38</v>
      </c>
      <c r="L47" s="29" t="s">
        <v>39</v>
      </c>
      <c r="M47" s="24" t="s">
        <v>40</v>
      </c>
      <c r="N47" s="30" t="s">
        <v>41</v>
      </c>
      <c r="O47" s="30" t="s">
        <v>42</v>
      </c>
      <c r="P47" s="41">
        <v>125.38582677165356</v>
      </c>
      <c r="Q47" s="53" t="s">
        <v>175</v>
      </c>
      <c r="R47" s="41">
        <v>0.17709999999999998</v>
      </c>
    </row>
    <row r="48" spans="1:18" ht="42.75" customHeight="1">
      <c r="A48" s="24" t="s">
        <v>178</v>
      </c>
      <c r="B48" s="24" t="s">
        <v>179</v>
      </c>
      <c r="C48" s="39" t="str">
        <f>HYPERLINK("http://atberg.aha.ru/dnv/npk2025-1-36.jpg")</f>
        <v>http://atberg.aha.ru/dnv/npk2025-1-36.jpg</v>
      </c>
      <c r="D48" s="25"/>
      <c r="E48" s="24" t="s">
        <v>180</v>
      </c>
      <c r="F48" s="26" t="s">
        <v>181</v>
      </c>
      <c r="G48" s="24" t="s">
        <v>19</v>
      </c>
      <c r="H48" s="27"/>
      <c r="I48" s="28" t="s">
        <v>37</v>
      </c>
      <c r="J48" s="28">
        <v>7.084</v>
      </c>
      <c r="K48" s="24" t="s">
        <v>38</v>
      </c>
      <c r="L48" s="29" t="s">
        <v>39</v>
      </c>
      <c r="M48" s="24" t="s">
        <v>40</v>
      </c>
      <c r="N48" s="30" t="s">
        <v>41</v>
      </c>
      <c r="O48" s="30" t="s">
        <v>42</v>
      </c>
      <c r="P48" s="41">
        <v>125.38582677165356</v>
      </c>
      <c r="Q48" s="53" t="s">
        <v>179</v>
      </c>
      <c r="R48" s="41">
        <v>0.17709999999999998</v>
      </c>
    </row>
    <row r="49" spans="1:18" ht="42.75" customHeight="1">
      <c r="A49" s="24" t="s">
        <v>182</v>
      </c>
      <c r="B49" s="24" t="s">
        <v>183</v>
      </c>
      <c r="C49" s="39" t="str">
        <f>HYPERLINK("http://atberg.aha.ru/dnv/npk2025-1-37.jpg")</f>
        <v>http://atberg.aha.ru/dnv/npk2025-1-37.jpg</v>
      </c>
      <c r="D49" s="25"/>
      <c r="E49" s="24" t="s">
        <v>184</v>
      </c>
      <c r="F49" s="26" t="s">
        <v>185</v>
      </c>
      <c r="G49" s="24" t="s">
        <v>19</v>
      </c>
      <c r="H49" s="27"/>
      <c r="I49" s="28" t="s">
        <v>37</v>
      </c>
      <c r="J49" s="28">
        <v>7.084</v>
      </c>
      <c r="K49" s="24" t="s">
        <v>38</v>
      </c>
      <c r="L49" s="29" t="s">
        <v>39</v>
      </c>
      <c r="M49" s="24" t="s">
        <v>40</v>
      </c>
      <c r="N49" s="30" t="s">
        <v>41</v>
      </c>
      <c r="O49" s="30" t="s">
        <v>42</v>
      </c>
      <c r="P49" s="41">
        <v>125.38582677165356</v>
      </c>
      <c r="Q49" s="53" t="s">
        <v>183</v>
      </c>
      <c r="R49" s="41">
        <v>0.17709999999999998</v>
      </c>
    </row>
    <row r="50" spans="1:18" ht="42.75" customHeight="1">
      <c r="A50" s="24" t="s">
        <v>186</v>
      </c>
      <c r="B50" s="24" t="s">
        <v>187</v>
      </c>
      <c r="C50" s="39" t="str">
        <f>HYPERLINK("http://atberg.aha.ru/dnv/npk2025-1-38.jpg")</f>
        <v>http://atberg.aha.ru/dnv/npk2025-1-38.jpg</v>
      </c>
      <c r="D50" s="25"/>
      <c r="E50" s="24" t="s">
        <v>188</v>
      </c>
      <c r="F50" s="26" t="s">
        <v>189</v>
      </c>
      <c r="G50" s="24" t="s">
        <v>19</v>
      </c>
      <c r="H50" s="27"/>
      <c r="I50" s="28" t="s">
        <v>37</v>
      </c>
      <c r="J50" s="28">
        <v>7.084</v>
      </c>
      <c r="K50" s="24" t="s">
        <v>38</v>
      </c>
      <c r="L50" s="29" t="s">
        <v>39</v>
      </c>
      <c r="M50" s="24" t="s">
        <v>40</v>
      </c>
      <c r="N50" s="30" t="s">
        <v>41</v>
      </c>
      <c r="O50" s="30" t="s">
        <v>42</v>
      </c>
      <c r="P50" s="41">
        <v>125.38582677165356</v>
      </c>
      <c r="Q50" s="53" t="s">
        <v>187</v>
      </c>
      <c r="R50" s="41">
        <v>0.17709999999999998</v>
      </c>
    </row>
    <row r="51" spans="1:18" ht="42.75" customHeight="1">
      <c r="A51" s="24" t="s">
        <v>190</v>
      </c>
      <c r="B51" s="24" t="s">
        <v>191</v>
      </c>
      <c r="C51" s="39" t="str">
        <f>HYPERLINK("http://atberg.aha.ru/dnv/npk2025-1-39.jpg")</f>
        <v>http://atberg.aha.ru/dnv/npk2025-1-39.jpg</v>
      </c>
      <c r="D51" s="25"/>
      <c r="E51" s="24" t="s">
        <v>192</v>
      </c>
      <c r="F51" s="26" t="s">
        <v>193</v>
      </c>
      <c r="G51" s="24" t="s">
        <v>19</v>
      </c>
      <c r="H51" s="27"/>
      <c r="I51" s="28" t="s">
        <v>37</v>
      </c>
      <c r="J51" s="28">
        <v>7.084</v>
      </c>
      <c r="K51" s="24" t="s">
        <v>38</v>
      </c>
      <c r="L51" s="29" t="s">
        <v>39</v>
      </c>
      <c r="M51" s="24" t="s">
        <v>40</v>
      </c>
      <c r="N51" s="30" t="s">
        <v>41</v>
      </c>
      <c r="O51" s="30" t="s">
        <v>42</v>
      </c>
      <c r="P51" s="41">
        <v>125.38582677165356</v>
      </c>
      <c r="Q51" s="53" t="s">
        <v>191</v>
      </c>
      <c r="R51" s="41">
        <v>0.17709999999999998</v>
      </c>
    </row>
    <row r="52" spans="1:18" ht="42.75" customHeight="1">
      <c r="A52" s="24" t="s">
        <v>194</v>
      </c>
      <c r="B52" s="24" t="s">
        <v>195</v>
      </c>
      <c r="C52" s="39" t="str">
        <f>HYPERLINK("http://atberg.aha.ru/dnv/npk2025-1-40.jpg")</f>
        <v>http://atberg.aha.ru/dnv/npk2025-1-40.jpg</v>
      </c>
      <c r="D52" s="25"/>
      <c r="E52" s="24" t="s">
        <v>196</v>
      </c>
      <c r="F52" s="26" t="s">
        <v>197</v>
      </c>
      <c r="G52" s="24" t="s">
        <v>19</v>
      </c>
      <c r="H52" s="27"/>
      <c r="I52" s="28" t="s">
        <v>37</v>
      </c>
      <c r="J52" s="28">
        <v>7.084</v>
      </c>
      <c r="K52" s="24" t="s">
        <v>38</v>
      </c>
      <c r="L52" s="29" t="s">
        <v>39</v>
      </c>
      <c r="M52" s="24" t="s">
        <v>40</v>
      </c>
      <c r="N52" s="30" t="s">
        <v>41</v>
      </c>
      <c r="O52" s="30" t="s">
        <v>42</v>
      </c>
      <c r="P52" s="41">
        <v>125.38582677165356</v>
      </c>
      <c r="Q52" s="53" t="s">
        <v>195</v>
      </c>
      <c r="R52" s="41">
        <v>0.17709999999999998</v>
      </c>
    </row>
    <row r="53" spans="1:18" ht="42.75" customHeight="1">
      <c r="A53" s="24" t="s">
        <v>198</v>
      </c>
      <c r="B53" s="24" t="s">
        <v>199</v>
      </c>
      <c r="C53" s="39" t="str">
        <f>HYPERLINK("http://atberg.aha.ru/dnv/npk2025-1-41.jpg")</f>
        <v>http://atberg.aha.ru/dnv/npk2025-1-41.jpg</v>
      </c>
      <c r="D53" s="25"/>
      <c r="E53" s="24" t="s">
        <v>200</v>
      </c>
      <c r="F53" s="26" t="s">
        <v>201</v>
      </c>
      <c r="G53" s="24" t="s">
        <v>19</v>
      </c>
      <c r="H53" s="27"/>
      <c r="I53" s="28" t="s">
        <v>37</v>
      </c>
      <c r="J53" s="28">
        <v>7.084</v>
      </c>
      <c r="K53" s="24" t="s">
        <v>38</v>
      </c>
      <c r="L53" s="29" t="s">
        <v>39</v>
      </c>
      <c r="M53" s="24" t="s">
        <v>40</v>
      </c>
      <c r="N53" s="30" t="s">
        <v>41</v>
      </c>
      <c r="O53" s="30" t="s">
        <v>42</v>
      </c>
      <c r="P53" s="41">
        <v>125.38582677165356</v>
      </c>
      <c r="Q53" s="53" t="s">
        <v>199</v>
      </c>
      <c r="R53" s="41">
        <v>0.17709999999999998</v>
      </c>
    </row>
    <row r="54" spans="1:18" ht="42.75" customHeight="1">
      <c r="A54" s="24" t="s">
        <v>202</v>
      </c>
      <c r="B54" s="24" t="s">
        <v>203</v>
      </c>
      <c r="C54" s="39" t="str">
        <f>HYPERLINK("http://atberg.aha.ru/dnv/npk2025-1-42.jpg")</f>
        <v>http://atberg.aha.ru/dnv/npk2025-1-42.jpg</v>
      </c>
      <c r="D54" s="25"/>
      <c r="E54" s="24" t="s">
        <v>204</v>
      </c>
      <c r="F54" s="26" t="s">
        <v>205</v>
      </c>
      <c r="G54" s="24" t="s">
        <v>19</v>
      </c>
      <c r="H54" s="27"/>
      <c r="I54" s="28" t="s">
        <v>37</v>
      </c>
      <c r="J54" s="28">
        <v>7.084</v>
      </c>
      <c r="K54" s="24" t="s">
        <v>38</v>
      </c>
      <c r="L54" s="29" t="s">
        <v>39</v>
      </c>
      <c r="M54" s="24" t="s">
        <v>40</v>
      </c>
      <c r="N54" s="30" t="s">
        <v>41</v>
      </c>
      <c r="O54" s="30" t="s">
        <v>42</v>
      </c>
      <c r="P54" s="41">
        <v>125.38582677165356</v>
      </c>
      <c r="Q54" s="53" t="s">
        <v>203</v>
      </c>
      <c r="R54" s="41">
        <v>0.17709999999999998</v>
      </c>
    </row>
    <row r="55" spans="1:18" ht="42.75" customHeight="1">
      <c r="A55" s="24" t="s">
        <v>206</v>
      </c>
      <c r="B55" s="24" t="s">
        <v>207</v>
      </c>
      <c r="C55" s="39" t="str">
        <f>HYPERLINK("http://atberg.aha.ru/dnv/npk2025-1-43.jpg")</f>
        <v>http://atberg.aha.ru/dnv/npk2025-1-43.jpg</v>
      </c>
      <c r="D55" s="25"/>
      <c r="E55" s="24" t="s">
        <v>208</v>
      </c>
      <c r="F55" s="26" t="s">
        <v>209</v>
      </c>
      <c r="G55" s="24" t="s">
        <v>19</v>
      </c>
      <c r="H55" s="27"/>
      <c r="I55" s="28" t="s">
        <v>37</v>
      </c>
      <c r="J55" s="28">
        <v>7.084</v>
      </c>
      <c r="K55" s="24" t="s">
        <v>38</v>
      </c>
      <c r="L55" s="29" t="s">
        <v>39</v>
      </c>
      <c r="M55" s="24" t="s">
        <v>40</v>
      </c>
      <c r="N55" s="30" t="s">
        <v>41</v>
      </c>
      <c r="O55" s="30" t="s">
        <v>42</v>
      </c>
      <c r="P55" s="41">
        <v>125.38582677165356</v>
      </c>
      <c r="Q55" s="53" t="s">
        <v>207</v>
      </c>
      <c r="R55" s="41">
        <v>0.17709999999999998</v>
      </c>
    </row>
    <row r="56" spans="1:18" ht="42.75" customHeight="1">
      <c r="A56" s="24" t="s">
        <v>210</v>
      </c>
      <c r="B56" s="24" t="s">
        <v>211</v>
      </c>
      <c r="C56" s="39" t="str">
        <f>HYPERLINK("http://atberg.aha.ru/dnv/npk2025-1-44.jpg")</f>
        <v>http://atberg.aha.ru/dnv/npk2025-1-44.jpg</v>
      </c>
      <c r="D56" s="25"/>
      <c r="E56" s="24" t="s">
        <v>212</v>
      </c>
      <c r="F56" s="26" t="s">
        <v>213</v>
      </c>
      <c r="G56" s="24" t="s">
        <v>19</v>
      </c>
      <c r="H56" s="27"/>
      <c r="I56" s="28" t="s">
        <v>37</v>
      </c>
      <c r="J56" s="28">
        <v>7.084</v>
      </c>
      <c r="K56" s="24" t="s">
        <v>38</v>
      </c>
      <c r="L56" s="29" t="s">
        <v>39</v>
      </c>
      <c r="M56" s="24" t="s">
        <v>40</v>
      </c>
      <c r="N56" s="30" t="s">
        <v>41</v>
      </c>
      <c r="O56" s="30" t="s">
        <v>42</v>
      </c>
      <c r="P56" s="41">
        <v>125.38582677165356</v>
      </c>
      <c r="Q56" s="53" t="s">
        <v>211</v>
      </c>
      <c r="R56" s="41">
        <v>0.17709999999999998</v>
      </c>
    </row>
    <row r="57" spans="1:18" ht="42.75" customHeight="1">
      <c r="A57" s="24" t="s">
        <v>214</v>
      </c>
      <c r="B57" s="24" t="s">
        <v>215</v>
      </c>
      <c r="C57" s="39" t="str">
        <f>HYPERLINK("http://atberg.aha.ru/dnv/npk2025-1-45.jpg")</f>
        <v>http://atberg.aha.ru/dnv/npk2025-1-45.jpg</v>
      </c>
      <c r="D57" s="25"/>
      <c r="E57" s="24" t="s">
        <v>216</v>
      </c>
      <c r="F57" s="26" t="s">
        <v>217</v>
      </c>
      <c r="G57" s="24" t="s">
        <v>19</v>
      </c>
      <c r="H57" s="27"/>
      <c r="I57" s="28" t="s">
        <v>37</v>
      </c>
      <c r="J57" s="28">
        <v>7.084</v>
      </c>
      <c r="K57" s="24" t="s">
        <v>38</v>
      </c>
      <c r="L57" s="29" t="s">
        <v>39</v>
      </c>
      <c r="M57" s="24" t="s">
        <v>40</v>
      </c>
      <c r="N57" s="30" t="s">
        <v>41</v>
      </c>
      <c r="O57" s="30" t="s">
        <v>42</v>
      </c>
      <c r="P57" s="41">
        <v>125.38582677165356</v>
      </c>
      <c r="Q57" s="53" t="s">
        <v>215</v>
      </c>
      <c r="R57" s="41">
        <v>0.17709999999999998</v>
      </c>
    </row>
    <row r="58" spans="1:18" ht="42.75" customHeight="1">
      <c r="A58" s="24" t="s">
        <v>218</v>
      </c>
      <c r="B58" s="24" t="s">
        <v>219</v>
      </c>
      <c r="C58" s="39" t="str">
        <f>HYPERLINK("http://atberg.aha.ru/dnv/npk2025-1-47.jpg")</f>
        <v>http://atberg.aha.ru/dnv/npk2025-1-47.jpg</v>
      </c>
      <c r="D58" s="25"/>
      <c r="E58" s="24" t="s">
        <v>220</v>
      </c>
      <c r="F58" s="26" t="s">
        <v>221</v>
      </c>
      <c r="G58" s="24" t="s">
        <v>19</v>
      </c>
      <c r="H58" s="27"/>
      <c r="I58" s="28" t="s">
        <v>37</v>
      </c>
      <c r="J58" s="28">
        <v>7.084</v>
      </c>
      <c r="K58" s="24" t="s">
        <v>38</v>
      </c>
      <c r="L58" s="29" t="s">
        <v>39</v>
      </c>
      <c r="M58" s="24" t="s">
        <v>40</v>
      </c>
      <c r="N58" s="30" t="s">
        <v>41</v>
      </c>
      <c r="O58" s="30" t="s">
        <v>42</v>
      </c>
      <c r="P58" s="41">
        <v>125.38582677165356</v>
      </c>
      <c r="Q58" s="53" t="s">
        <v>219</v>
      </c>
      <c r="R58" s="41">
        <v>0.17709999999999998</v>
      </c>
    </row>
    <row r="59" spans="1:18" ht="42.75" customHeight="1">
      <c r="A59" s="24" t="s">
        <v>222</v>
      </c>
      <c r="B59" s="24" t="s">
        <v>223</v>
      </c>
      <c r="C59" s="39" t="str">
        <f>HYPERLINK("http://atberg.aha.ru/dnv/npk2025-1-46.jpg")</f>
        <v>http://atberg.aha.ru/dnv/npk2025-1-46.jpg</v>
      </c>
      <c r="D59" s="25"/>
      <c r="E59" s="24" t="s">
        <v>224</v>
      </c>
      <c r="F59" s="26" t="s">
        <v>225</v>
      </c>
      <c r="G59" s="24" t="s">
        <v>19</v>
      </c>
      <c r="H59" s="27"/>
      <c r="I59" s="28" t="s">
        <v>37</v>
      </c>
      <c r="J59" s="28">
        <v>7.084</v>
      </c>
      <c r="K59" s="24" t="s">
        <v>38</v>
      </c>
      <c r="L59" s="29" t="s">
        <v>39</v>
      </c>
      <c r="M59" s="24" t="s">
        <v>40</v>
      </c>
      <c r="N59" s="30" t="s">
        <v>41</v>
      </c>
      <c r="O59" s="30" t="s">
        <v>42</v>
      </c>
      <c r="P59" s="41">
        <v>125.38582677165356</v>
      </c>
      <c r="Q59" s="53" t="s">
        <v>223</v>
      </c>
      <c r="R59" s="41">
        <v>0.17709999999999998</v>
      </c>
    </row>
    <row r="60" spans="1:18" ht="42.75" customHeight="1">
      <c r="A60" s="24" t="s">
        <v>226</v>
      </c>
      <c r="B60" s="24" t="s">
        <v>227</v>
      </c>
      <c r="C60" s="39" t="str">
        <f>HYPERLINK("http://atberg.aha.ru/dnv/npk2025-1-48.jpg")</f>
        <v>http://atberg.aha.ru/dnv/npk2025-1-48.jpg</v>
      </c>
      <c r="D60" s="25"/>
      <c r="E60" s="24" t="s">
        <v>228</v>
      </c>
      <c r="F60" s="26" t="s">
        <v>229</v>
      </c>
      <c r="G60" s="24" t="s">
        <v>19</v>
      </c>
      <c r="H60" s="27"/>
      <c r="I60" s="28" t="s">
        <v>37</v>
      </c>
      <c r="J60" s="28">
        <v>7.084</v>
      </c>
      <c r="K60" s="24" t="s">
        <v>38</v>
      </c>
      <c r="L60" s="29" t="s">
        <v>39</v>
      </c>
      <c r="M60" s="24" t="s">
        <v>40</v>
      </c>
      <c r="N60" s="30" t="s">
        <v>41</v>
      </c>
      <c r="O60" s="30" t="s">
        <v>42</v>
      </c>
      <c r="P60" s="41">
        <v>125.38582677165356</v>
      </c>
      <c r="Q60" s="53" t="s">
        <v>227</v>
      </c>
      <c r="R60" s="41">
        <v>0.17709999999999998</v>
      </c>
    </row>
    <row r="61" spans="1:18" ht="42.75" customHeight="1" thickBot="1">
      <c r="A61" s="24" t="s">
        <v>230</v>
      </c>
      <c r="B61" s="24" t="s">
        <v>231</v>
      </c>
      <c r="C61" s="39" t="str">
        <f>HYPERLINK("http://atberg.aha.ru/dnv/npk2025-1-49.jpg")</f>
        <v>http://atberg.aha.ru/dnv/npk2025-1-49.jpg</v>
      </c>
      <c r="D61" s="25"/>
      <c r="E61" s="24" t="s">
        <v>232</v>
      </c>
      <c r="F61" s="26" t="s">
        <v>233</v>
      </c>
      <c r="G61" s="24" t="s">
        <v>19</v>
      </c>
      <c r="H61" s="27"/>
      <c r="I61" s="28" t="s">
        <v>37</v>
      </c>
      <c r="J61" s="28">
        <v>7.084</v>
      </c>
      <c r="K61" s="24" t="s">
        <v>38</v>
      </c>
      <c r="L61" s="29" t="s">
        <v>39</v>
      </c>
      <c r="M61" s="24" t="s">
        <v>40</v>
      </c>
      <c r="N61" s="30" t="s">
        <v>41</v>
      </c>
      <c r="O61" s="30" t="s">
        <v>42</v>
      </c>
      <c r="P61" s="41">
        <v>125.38582677165356</v>
      </c>
      <c r="Q61" s="53" t="s">
        <v>231</v>
      </c>
      <c r="R61" s="41">
        <v>0.17709999999999998</v>
      </c>
    </row>
    <row r="62" spans="1:18" ht="12.75" customHeight="1">
      <c r="A62" s="17"/>
      <c r="B62" s="17"/>
      <c r="C62" s="17"/>
      <c r="D62" s="18"/>
      <c r="E62" s="19"/>
      <c r="F62" s="20" t="s">
        <v>234</v>
      </c>
      <c r="G62" s="21"/>
      <c r="H62" s="22"/>
      <c r="I62" s="19"/>
      <c r="J62" s="19"/>
      <c r="K62" s="19"/>
      <c r="L62" s="19"/>
      <c r="M62" s="19"/>
      <c r="N62" s="19"/>
      <c r="O62" s="19"/>
      <c r="P62" s="41"/>
      <c r="Q62" s="52"/>
      <c r="R62" s="41"/>
    </row>
    <row r="63" spans="1:18" ht="42.75" customHeight="1">
      <c r="A63" s="24" t="s">
        <v>235</v>
      </c>
      <c r="B63" s="24" t="s">
        <v>236</v>
      </c>
      <c r="C63" s="39" t="str">
        <f>HYPERLINK("http://atberg.aha.ru/dnv/npk2025-2-01.jpg")</f>
        <v>http://atberg.aha.ru/dnv/npk2025-2-01.jpg</v>
      </c>
      <c r="D63" s="25"/>
      <c r="E63" s="24" t="s">
        <v>237</v>
      </c>
      <c r="F63" s="26" t="s">
        <v>238</v>
      </c>
      <c r="G63" s="24" t="s">
        <v>19</v>
      </c>
      <c r="H63" s="27"/>
      <c r="I63" s="28" t="s">
        <v>25</v>
      </c>
      <c r="J63" s="28">
        <v>1.8</v>
      </c>
      <c r="K63" s="24" t="s">
        <v>38</v>
      </c>
      <c r="L63" s="29" t="s">
        <v>239</v>
      </c>
      <c r="M63" s="24" t="s">
        <v>40</v>
      </c>
      <c r="N63" s="30" t="s">
        <v>41</v>
      </c>
      <c r="O63" s="30" t="s">
        <v>42</v>
      </c>
      <c r="P63" s="41">
        <v>65.95275590551181</v>
      </c>
      <c r="Q63" s="53" t="s">
        <v>236</v>
      </c>
      <c r="R63" s="41">
        <v>0.060000000000000005</v>
      </c>
    </row>
    <row r="64" spans="1:18" ht="42.75" customHeight="1">
      <c r="A64" s="24" t="s">
        <v>240</v>
      </c>
      <c r="B64" s="24" t="s">
        <v>241</v>
      </c>
      <c r="C64" s="39" t="str">
        <f>HYPERLINK("http://atberg.aha.ru/dnv/npk2025-2-02.jpg")</f>
        <v>http://atberg.aha.ru/dnv/npk2025-2-02.jpg</v>
      </c>
      <c r="D64" s="25"/>
      <c r="E64" s="24" t="s">
        <v>242</v>
      </c>
      <c r="F64" s="26" t="s">
        <v>57</v>
      </c>
      <c r="G64" s="24" t="s">
        <v>19</v>
      </c>
      <c r="H64" s="27"/>
      <c r="I64" s="28" t="s">
        <v>25</v>
      </c>
      <c r="J64" s="28">
        <v>1.8</v>
      </c>
      <c r="K64" s="24" t="s">
        <v>38</v>
      </c>
      <c r="L64" s="29" t="s">
        <v>239</v>
      </c>
      <c r="M64" s="24" t="s">
        <v>40</v>
      </c>
      <c r="N64" s="30" t="s">
        <v>41</v>
      </c>
      <c r="O64" s="30" t="s">
        <v>42</v>
      </c>
      <c r="P64" s="41">
        <v>65.95275590551181</v>
      </c>
      <c r="Q64" s="53" t="s">
        <v>241</v>
      </c>
      <c r="R64" s="41">
        <v>0.060000000000000005</v>
      </c>
    </row>
    <row r="65" spans="1:18" ht="42.75" customHeight="1">
      <c r="A65" s="24" t="s">
        <v>243</v>
      </c>
      <c r="B65" s="24" t="s">
        <v>244</v>
      </c>
      <c r="C65" s="39" t="str">
        <f>HYPERLINK("http://atberg.aha.ru/dnv/npk2025-2-03.jpg")</f>
        <v>http://atberg.aha.ru/dnv/npk2025-2-03.jpg</v>
      </c>
      <c r="D65" s="25"/>
      <c r="E65" s="24" t="s">
        <v>245</v>
      </c>
      <c r="F65" s="26" t="s">
        <v>61</v>
      </c>
      <c r="G65" s="24" t="s">
        <v>19</v>
      </c>
      <c r="H65" s="27"/>
      <c r="I65" s="28" t="s">
        <v>25</v>
      </c>
      <c r="J65" s="28">
        <v>1.8</v>
      </c>
      <c r="K65" s="24" t="s">
        <v>38</v>
      </c>
      <c r="L65" s="29" t="s">
        <v>239</v>
      </c>
      <c r="M65" s="24" t="s">
        <v>40</v>
      </c>
      <c r="N65" s="30" t="s">
        <v>41</v>
      </c>
      <c r="O65" s="30" t="s">
        <v>42</v>
      </c>
      <c r="P65" s="41">
        <v>65.95275590551181</v>
      </c>
      <c r="Q65" s="53" t="s">
        <v>244</v>
      </c>
      <c r="R65" s="41">
        <v>0.060000000000000005</v>
      </c>
    </row>
    <row r="66" spans="1:18" ht="42.75" customHeight="1">
      <c r="A66" s="24" t="s">
        <v>246</v>
      </c>
      <c r="B66" s="24" t="s">
        <v>247</v>
      </c>
      <c r="C66" s="39" t="str">
        <f>HYPERLINK("http://atberg.aha.ru/dnv/npk2025-2-04.jpg")</f>
        <v>http://atberg.aha.ru/dnv/npk2025-2-04.jpg</v>
      </c>
      <c r="D66" s="25"/>
      <c r="E66" s="24" t="s">
        <v>248</v>
      </c>
      <c r="F66" s="26" t="s">
        <v>249</v>
      </c>
      <c r="G66" s="24" t="s">
        <v>19</v>
      </c>
      <c r="H66" s="27"/>
      <c r="I66" s="28" t="s">
        <v>25</v>
      </c>
      <c r="J66" s="28">
        <v>1.8</v>
      </c>
      <c r="K66" s="24" t="s">
        <v>38</v>
      </c>
      <c r="L66" s="29" t="s">
        <v>239</v>
      </c>
      <c r="M66" s="24" t="s">
        <v>40</v>
      </c>
      <c r="N66" s="30" t="s">
        <v>41</v>
      </c>
      <c r="O66" s="30" t="s">
        <v>42</v>
      </c>
      <c r="P66" s="41">
        <v>65.95275590551181</v>
      </c>
      <c r="Q66" s="53" t="s">
        <v>247</v>
      </c>
      <c r="R66" s="41">
        <v>0.060000000000000005</v>
      </c>
    </row>
    <row r="67" spans="1:18" ht="42.75" customHeight="1">
      <c r="A67" s="24" t="s">
        <v>250</v>
      </c>
      <c r="B67" s="24" t="s">
        <v>251</v>
      </c>
      <c r="C67" s="39" t="str">
        <f>HYPERLINK("http://atberg.aha.ru/dnv/npk2025-2-05.jpg")</f>
        <v>http://atberg.aha.ru/dnv/npk2025-2-05.jpg</v>
      </c>
      <c r="D67" s="25"/>
      <c r="E67" s="24" t="s">
        <v>252</v>
      </c>
      <c r="F67" s="26" t="s">
        <v>29</v>
      </c>
      <c r="G67" s="24" t="s">
        <v>19</v>
      </c>
      <c r="H67" s="27"/>
      <c r="I67" s="28" t="s">
        <v>25</v>
      </c>
      <c r="J67" s="28">
        <v>1.8</v>
      </c>
      <c r="K67" s="24" t="s">
        <v>38</v>
      </c>
      <c r="L67" s="29" t="s">
        <v>239</v>
      </c>
      <c r="M67" s="24" t="s">
        <v>40</v>
      </c>
      <c r="N67" s="30" t="s">
        <v>41</v>
      </c>
      <c r="O67" s="30" t="s">
        <v>42</v>
      </c>
      <c r="P67" s="41">
        <v>65.95275590551181</v>
      </c>
      <c r="Q67" s="53" t="s">
        <v>251</v>
      </c>
      <c r="R67" s="41">
        <v>0.060000000000000005</v>
      </c>
    </row>
    <row r="68" spans="1:18" ht="42.75" customHeight="1">
      <c r="A68" s="24" t="s">
        <v>253</v>
      </c>
      <c r="B68" s="24" t="s">
        <v>254</v>
      </c>
      <c r="C68" s="39" t="str">
        <f>HYPERLINK("http://atberg.aha.ru/dnv/npk2025-2-06.jpg")</f>
        <v>http://atberg.aha.ru/dnv/npk2025-2-06.jpg</v>
      </c>
      <c r="D68" s="25"/>
      <c r="E68" s="24" t="s">
        <v>255</v>
      </c>
      <c r="F68" s="26" t="s">
        <v>256</v>
      </c>
      <c r="G68" s="24" t="s">
        <v>19</v>
      </c>
      <c r="H68" s="27"/>
      <c r="I68" s="28" t="s">
        <v>25</v>
      </c>
      <c r="J68" s="28">
        <v>1.8</v>
      </c>
      <c r="K68" s="24" t="s">
        <v>38</v>
      </c>
      <c r="L68" s="29" t="s">
        <v>239</v>
      </c>
      <c r="M68" s="24" t="s">
        <v>40</v>
      </c>
      <c r="N68" s="30" t="s">
        <v>41</v>
      </c>
      <c r="O68" s="30" t="s">
        <v>42</v>
      </c>
      <c r="P68" s="41">
        <v>65.95275590551181</v>
      </c>
      <c r="Q68" s="53" t="s">
        <v>254</v>
      </c>
      <c r="R68" s="41">
        <v>0.060000000000000005</v>
      </c>
    </row>
    <row r="69" spans="1:18" ht="42.75" customHeight="1">
      <c r="A69" s="24" t="s">
        <v>257</v>
      </c>
      <c r="B69" s="24" t="s">
        <v>258</v>
      </c>
      <c r="C69" s="39" t="str">
        <f>HYPERLINK("http://atberg.aha.ru/dnv/npk2025-2-07.jpg")</f>
        <v>http://atberg.aha.ru/dnv/npk2025-2-07.jpg</v>
      </c>
      <c r="D69" s="25"/>
      <c r="E69" s="24" t="s">
        <v>259</v>
      </c>
      <c r="F69" s="26" t="s">
        <v>260</v>
      </c>
      <c r="G69" s="24" t="s">
        <v>19</v>
      </c>
      <c r="H69" s="27"/>
      <c r="I69" s="28" t="s">
        <v>25</v>
      </c>
      <c r="J69" s="28">
        <v>1.8</v>
      </c>
      <c r="K69" s="24" t="s">
        <v>38</v>
      </c>
      <c r="L69" s="29" t="s">
        <v>239</v>
      </c>
      <c r="M69" s="24" t="s">
        <v>40</v>
      </c>
      <c r="N69" s="30" t="s">
        <v>41</v>
      </c>
      <c r="O69" s="30" t="s">
        <v>42</v>
      </c>
      <c r="P69" s="41">
        <v>65.95275590551181</v>
      </c>
      <c r="Q69" s="53" t="s">
        <v>258</v>
      </c>
      <c r="R69" s="41">
        <v>0.060000000000000005</v>
      </c>
    </row>
    <row r="70" spans="1:18" ht="42.75" customHeight="1">
      <c r="A70" s="24" t="s">
        <v>261</v>
      </c>
      <c r="B70" s="24" t="s">
        <v>262</v>
      </c>
      <c r="C70" s="39" t="str">
        <f>HYPERLINK("http://atberg.aha.ru/dnv/npk2025-2-08.jpg")</f>
        <v>http://atberg.aha.ru/dnv/npk2025-2-08.jpg</v>
      </c>
      <c r="D70" s="25"/>
      <c r="E70" s="24" t="s">
        <v>263</v>
      </c>
      <c r="F70" s="26" t="s">
        <v>264</v>
      </c>
      <c r="G70" s="24" t="s">
        <v>19</v>
      </c>
      <c r="H70" s="27"/>
      <c r="I70" s="28" t="s">
        <v>25</v>
      </c>
      <c r="J70" s="28">
        <v>1.8</v>
      </c>
      <c r="K70" s="24" t="s">
        <v>38</v>
      </c>
      <c r="L70" s="29" t="s">
        <v>239</v>
      </c>
      <c r="M70" s="24" t="s">
        <v>40</v>
      </c>
      <c r="N70" s="30" t="s">
        <v>41</v>
      </c>
      <c r="O70" s="30" t="s">
        <v>42</v>
      </c>
      <c r="P70" s="41">
        <v>65.95275590551181</v>
      </c>
      <c r="Q70" s="53" t="s">
        <v>262</v>
      </c>
      <c r="R70" s="41">
        <v>0.060000000000000005</v>
      </c>
    </row>
    <row r="71" spans="1:18" ht="42.75" customHeight="1">
      <c r="A71" s="24" t="s">
        <v>265</v>
      </c>
      <c r="B71" s="24" t="s">
        <v>266</v>
      </c>
      <c r="C71" s="39" t="str">
        <f>HYPERLINK("http://atberg.aha.ru/dnv/npk2025-2-09.jpg")</f>
        <v>http://atberg.aha.ru/dnv/npk2025-2-09.jpg</v>
      </c>
      <c r="D71" s="25"/>
      <c r="E71" s="24" t="s">
        <v>267</v>
      </c>
      <c r="F71" s="26" t="s">
        <v>209</v>
      </c>
      <c r="G71" s="24" t="s">
        <v>19</v>
      </c>
      <c r="H71" s="27"/>
      <c r="I71" s="28" t="s">
        <v>25</v>
      </c>
      <c r="J71" s="28">
        <v>1.8</v>
      </c>
      <c r="K71" s="24" t="s">
        <v>38</v>
      </c>
      <c r="L71" s="29" t="s">
        <v>239</v>
      </c>
      <c r="M71" s="24" t="s">
        <v>40</v>
      </c>
      <c r="N71" s="30" t="s">
        <v>41</v>
      </c>
      <c r="O71" s="30" t="s">
        <v>42</v>
      </c>
      <c r="P71" s="41">
        <v>65.95275590551181</v>
      </c>
      <c r="Q71" s="53" t="s">
        <v>266</v>
      </c>
      <c r="R71" s="41">
        <v>0.060000000000000005</v>
      </c>
    </row>
    <row r="72" spans="1:18" ht="42.75" customHeight="1" thickBot="1">
      <c r="A72" s="24" t="s">
        <v>268</v>
      </c>
      <c r="B72" s="24" t="s">
        <v>269</v>
      </c>
      <c r="C72" s="39" t="str">
        <f>HYPERLINK("http://atberg.aha.ru/dnv/npk2025-2-10.jpg")</f>
        <v>http://atberg.aha.ru/dnv/npk2025-2-10.jpg</v>
      </c>
      <c r="D72" s="25"/>
      <c r="E72" s="24" t="s">
        <v>270</v>
      </c>
      <c r="F72" s="26" t="s">
        <v>271</v>
      </c>
      <c r="G72" s="24" t="s">
        <v>19</v>
      </c>
      <c r="H72" s="27"/>
      <c r="I72" s="28" t="s">
        <v>25</v>
      </c>
      <c r="J72" s="28">
        <v>1.8</v>
      </c>
      <c r="K72" s="24" t="s">
        <v>38</v>
      </c>
      <c r="L72" s="29" t="s">
        <v>239</v>
      </c>
      <c r="M72" s="24" t="s">
        <v>40</v>
      </c>
      <c r="N72" s="30" t="s">
        <v>41</v>
      </c>
      <c r="O72" s="30" t="s">
        <v>42</v>
      </c>
      <c r="P72" s="41">
        <v>65.95275590551181</v>
      </c>
      <c r="Q72" s="53" t="s">
        <v>269</v>
      </c>
      <c r="R72" s="41">
        <v>0.060000000000000005</v>
      </c>
    </row>
    <row r="73" spans="1:18" ht="12.75" customHeight="1">
      <c r="A73" s="17"/>
      <c r="B73" s="17"/>
      <c r="C73" s="17"/>
      <c r="D73" s="18"/>
      <c r="E73" s="19"/>
      <c r="F73" s="20" t="s">
        <v>272</v>
      </c>
      <c r="G73" s="21"/>
      <c r="H73" s="22"/>
      <c r="I73" s="19"/>
      <c r="J73" s="19"/>
      <c r="K73" s="19"/>
      <c r="L73" s="19"/>
      <c r="M73" s="19"/>
      <c r="N73" s="19"/>
      <c r="O73" s="19"/>
      <c r="P73" s="41"/>
      <c r="Q73" s="52"/>
      <c r="R73" s="41"/>
    </row>
    <row r="74" spans="1:18" ht="42.75" customHeight="1">
      <c r="A74" s="24" t="s">
        <v>273</v>
      </c>
      <c r="B74" s="24" t="s">
        <v>274</v>
      </c>
      <c r="C74" s="39" t="str">
        <f>HYPERLINK("http://atberg.aha.ru/dnv/npk2025-3-01.jpg")</f>
        <v>http://atberg.aha.ru/dnv/npk2025-3-01.jpg</v>
      </c>
      <c r="D74" s="25"/>
      <c r="E74" s="24" t="s">
        <v>275</v>
      </c>
      <c r="F74" s="26" t="s">
        <v>46</v>
      </c>
      <c r="G74" s="24" t="s">
        <v>19</v>
      </c>
      <c r="H74" s="27"/>
      <c r="I74" s="28" t="s">
        <v>37</v>
      </c>
      <c r="J74" s="28">
        <v>2.048</v>
      </c>
      <c r="K74" s="24" t="s">
        <v>38</v>
      </c>
      <c r="L74" s="29" t="s">
        <v>276</v>
      </c>
      <c r="M74" s="24" t="s">
        <v>40</v>
      </c>
      <c r="N74" s="30" t="s">
        <v>41</v>
      </c>
      <c r="O74" s="30" t="s">
        <v>42</v>
      </c>
      <c r="P74" s="41">
        <v>42.51968503937008</v>
      </c>
      <c r="Q74" s="53" t="s">
        <v>274</v>
      </c>
      <c r="R74" s="41">
        <v>0.0512</v>
      </c>
    </row>
    <row r="75" spans="1:18" ht="42.75" customHeight="1">
      <c r="A75" s="24" t="s">
        <v>277</v>
      </c>
      <c r="B75" s="24" t="s">
        <v>278</v>
      </c>
      <c r="C75" s="39" t="str">
        <f>HYPERLINK("http://atberg.aha.ru/dnv/npk2025-3-02.jpg")</f>
        <v>http://atberg.aha.ru/dnv/npk2025-3-02.jpg</v>
      </c>
      <c r="D75" s="25"/>
      <c r="E75" s="24" t="s">
        <v>279</v>
      </c>
      <c r="F75" s="26" t="s">
        <v>280</v>
      </c>
      <c r="G75" s="24" t="s">
        <v>19</v>
      </c>
      <c r="H75" s="27"/>
      <c r="I75" s="28" t="s">
        <v>37</v>
      </c>
      <c r="J75" s="28">
        <v>2.048</v>
      </c>
      <c r="K75" s="24" t="s">
        <v>38</v>
      </c>
      <c r="L75" s="29" t="s">
        <v>276</v>
      </c>
      <c r="M75" s="24" t="s">
        <v>40</v>
      </c>
      <c r="N75" s="30" t="s">
        <v>41</v>
      </c>
      <c r="O75" s="30" t="s">
        <v>42</v>
      </c>
      <c r="P75" s="41">
        <v>42.51968503937008</v>
      </c>
      <c r="Q75" s="53" t="s">
        <v>278</v>
      </c>
      <c r="R75" s="41">
        <v>0.0512</v>
      </c>
    </row>
    <row r="76" spans="1:18" ht="42.75" customHeight="1">
      <c r="A76" s="24" t="s">
        <v>281</v>
      </c>
      <c r="B76" s="24" t="s">
        <v>282</v>
      </c>
      <c r="C76" s="39" t="str">
        <f>HYPERLINK("http://atberg.aha.ru/dnv/npk2025-3-03.jpg")</f>
        <v>http://atberg.aha.ru/dnv/npk2025-3-03.jpg</v>
      </c>
      <c r="D76" s="25"/>
      <c r="E76" s="24" t="s">
        <v>283</v>
      </c>
      <c r="F76" s="26" t="s">
        <v>284</v>
      </c>
      <c r="G76" s="24" t="s">
        <v>19</v>
      </c>
      <c r="H76" s="27"/>
      <c r="I76" s="28" t="s">
        <v>37</v>
      </c>
      <c r="J76" s="28">
        <v>2.048</v>
      </c>
      <c r="K76" s="24" t="s">
        <v>38</v>
      </c>
      <c r="L76" s="29" t="s">
        <v>276</v>
      </c>
      <c r="M76" s="24" t="s">
        <v>40</v>
      </c>
      <c r="N76" s="30" t="s">
        <v>41</v>
      </c>
      <c r="O76" s="30" t="s">
        <v>42</v>
      </c>
      <c r="P76" s="41">
        <v>42.51968503937008</v>
      </c>
      <c r="Q76" s="53" t="s">
        <v>282</v>
      </c>
      <c r="R76" s="41">
        <v>0.0512</v>
      </c>
    </row>
    <row r="77" spans="1:18" ht="42.75" customHeight="1">
      <c r="A77" s="24" t="s">
        <v>285</v>
      </c>
      <c r="B77" s="24" t="s">
        <v>286</v>
      </c>
      <c r="C77" s="39" t="str">
        <f>HYPERLINK("http://atberg.aha.ru/dnv/npk2025-3-04.jpg")</f>
        <v>http://atberg.aha.ru/dnv/npk2025-3-04.jpg</v>
      </c>
      <c r="D77" s="25"/>
      <c r="E77" s="24" t="s">
        <v>287</v>
      </c>
      <c r="F77" s="26" t="s">
        <v>288</v>
      </c>
      <c r="G77" s="24" t="s">
        <v>19</v>
      </c>
      <c r="H77" s="27"/>
      <c r="I77" s="28" t="s">
        <v>37</v>
      </c>
      <c r="J77" s="28">
        <v>2.048</v>
      </c>
      <c r="K77" s="24" t="s">
        <v>38</v>
      </c>
      <c r="L77" s="29" t="s">
        <v>276</v>
      </c>
      <c r="M77" s="24" t="s">
        <v>40</v>
      </c>
      <c r="N77" s="30" t="s">
        <v>41</v>
      </c>
      <c r="O77" s="30" t="s">
        <v>42</v>
      </c>
      <c r="P77" s="41">
        <v>42.51968503937008</v>
      </c>
      <c r="Q77" s="53" t="s">
        <v>286</v>
      </c>
      <c r="R77" s="41">
        <v>0.0512</v>
      </c>
    </row>
    <row r="78" spans="1:18" ht="42.75" customHeight="1">
      <c r="A78" s="24" t="s">
        <v>289</v>
      </c>
      <c r="B78" s="24" t="s">
        <v>290</v>
      </c>
      <c r="C78" s="39" t="str">
        <f>HYPERLINK("http://atberg.aha.ru/dnv/npk2025-3-05.jpg")</f>
        <v>http://atberg.aha.ru/dnv/npk2025-3-05.jpg</v>
      </c>
      <c r="D78" s="25"/>
      <c r="E78" s="24" t="s">
        <v>291</v>
      </c>
      <c r="F78" s="26" t="s">
        <v>249</v>
      </c>
      <c r="G78" s="24" t="s">
        <v>19</v>
      </c>
      <c r="H78" s="27"/>
      <c r="I78" s="28" t="s">
        <v>37</v>
      </c>
      <c r="J78" s="28">
        <v>2.048</v>
      </c>
      <c r="K78" s="24" t="s">
        <v>38</v>
      </c>
      <c r="L78" s="29" t="s">
        <v>276</v>
      </c>
      <c r="M78" s="24" t="s">
        <v>40</v>
      </c>
      <c r="N78" s="30" t="s">
        <v>41</v>
      </c>
      <c r="O78" s="30" t="s">
        <v>42</v>
      </c>
      <c r="P78" s="41">
        <v>42.51968503937008</v>
      </c>
      <c r="Q78" s="53" t="s">
        <v>290</v>
      </c>
      <c r="R78" s="41">
        <v>0.0512</v>
      </c>
    </row>
    <row r="79" spans="1:18" ht="42.75" customHeight="1">
      <c r="A79" s="24" t="s">
        <v>292</v>
      </c>
      <c r="B79" s="24" t="s">
        <v>293</v>
      </c>
      <c r="C79" s="39" t="str">
        <f>HYPERLINK("http://atberg.aha.ru/dnv/npk2025-3-06.jpg")</f>
        <v>http://atberg.aha.ru/dnv/npk2025-3-06.jpg</v>
      </c>
      <c r="D79" s="25"/>
      <c r="E79" s="24" t="s">
        <v>294</v>
      </c>
      <c r="F79" s="26" t="s">
        <v>295</v>
      </c>
      <c r="G79" s="24" t="s">
        <v>19</v>
      </c>
      <c r="H79" s="27"/>
      <c r="I79" s="28" t="s">
        <v>37</v>
      </c>
      <c r="J79" s="28">
        <v>2.048</v>
      </c>
      <c r="K79" s="24" t="s">
        <v>38</v>
      </c>
      <c r="L79" s="29" t="s">
        <v>276</v>
      </c>
      <c r="M79" s="24" t="s">
        <v>40</v>
      </c>
      <c r="N79" s="30" t="s">
        <v>41</v>
      </c>
      <c r="O79" s="30" t="s">
        <v>42</v>
      </c>
      <c r="P79" s="41">
        <v>42.51968503937008</v>
      </c>
      <c r="Q79" s="53" t="s">
        <v>293</v>
      </c>
      <c r="R79" s="41">
        <v>0.0512</v>
      </c>
    </row>
    <row r="80" spans="1:18" ht="42.75" customHeight="1">
      <c r="A80" s="24" t="s">
        <v>296</v>
      </c>
      <c r="B80" s="24" t="s">
        <v>297</v>
      </c>
      <c r="C80" s="39" t="str">
        <f>HYPERLINK("http://atberg.aha.ru/dnv/npk2025-3-07.jpg")</f>
        <v>http://atberg.aha.ru/dnv/npk2025-3-07.jpg</v>
      </c>
      <c r="D80" s="25"/>
      <c r="E80" s="24" t="s">
        <v>298</v>
      </c>
      <c r="F80" s="26" t="s">
        <v>29</v>
      </c>
      <c r="G80" s="24" t="s">
        <v>19</v>
      </c>
      <c r="H80" s="27"/>
      <c r="I80" s="28" t="s">
        <v>37</v>
      </c>
      <c r="J80" s="28">
        <v>2.048</v>
      </c>
      <c r="K80" s="24" t="s">
        <v>38</v>
      </c>
      <c r="L80" s="29" t="s">
        <v>276</v>
      </c>
      <c r="M80" s="24" t="s">
        <v>40</v>
      </c>
      <c r="N80" s="30" t="s">
        <v>41</v>
      </c>
      <c r="O80" s="30" t="s">
        <v>42</v>
      </c>
      <c r="P80" s="41">
        <v>42.51968503937008</v>
      </c>
      <c r="Q80" s="53" t="s">
        <v>297</v>
      </c>
      <c r="R80" s="41">
        <v>0.0512</v>
      </c>
    </row>
    <row r="81" spans="1:18" ht="42.75" customHeight="1">
      <c r="A81" s="24" t="s">
        <v>299</v>
      </c>
      <c r="B81" s="24" t="s">
        <v>300</v>
      </c>
      <c r="C81" s="39" t="str">
        <f>HYPERLINK("http://atberg.aha.ru/dnv/npk2025-3-09.jpg")</f>
        <v>http://atberg.aha.ru/dnv/npk2025-3-09.jpg</v>
      </c>
      <c r="D81" s="25"/>
      <c r="E81" s="24" t="s">
        <v>301</v>
      </c>
      <c r="F81" s="26" t="s">
        <v>302</v>
      </c>
      <c r="G81" s="24" t="s">
        <v>19</v>
      </c>
      <c r="H81" s="27"/>
      <c r="I81" s="28" t="s">
        <v>37</v>
      </c>
      <c r="J81" s="28">
        <v>2.048</v>
      </c>
      <c r="K81" s="24" t="s">
        <v>38</v>
      </c>
      <c r="L81" s="29" t="s">
        <v>276</v>
      </c>
      <c r="M81" s="24" t="s">
        <v>40</v>
      </c>
      <c r="N81" s="30" t="s">
        <v>41</v>
      </c>
      <c r="O81" s="30" t="s">
        <v>42</v>
      </c>
      <c r="P81" s="41">
        <v>42.51968503937008</v>
      </c>
      <c r="Q81" s="53" t="s">
        <v>300</v>
      </c>
      <c r="R81" s="41">
        <v>0.0512</v>
      </c>
    </row>
    <row r="82" spans="1:18" ht="42.75" customHeight="1">
      <c r="A82" s="24" t="s">
        <v>303</v>
      </c>
      <c r="B82" s="24" t="s">
        <v>304</v>
      </c>
      <c r="C82" s="39" t="str">
        <f>HYPERLINK("http://atberg.aha.ru/dnv/npk2025-3-10.jpg")</f>
        <v>http://atberg.aha.ru/dnv/npk2025-3-10.jpg</v>
      </c>
      <c r="D82" s="25"/>
      <c r="E82" s="24" t="s">
        <v>305</v>
      </c>
      <c r="F82" s="26" t="s">
        <v>306</v>
      </c>
      <c r="G82" s="24" t="s">
        <v>19</v>
      </c>
      <c r="H82" s="27"/>
      <c r="I82" s="28" t="s">
        <v>37</v>
      </c>
      <c r="J82" s="28">
        <v>2.048</v>
      </c>
      <c r="K82" s="24" t="s">
        <v>38</v>
      </c>
      <c r="L82" s="29" t="s">
        <v>276</v>
      </c>
      <c r="M82" s="24" t="s">
        <v>40</v>
      </c>
      <c r="N82" s="30" t="s">
        <v>41</v>
      </c>
      <c r="O82" s="30" t="s">
        <v>42</v>
      </c>
      <c r="P82" s="41">
        <v>42.51968503937008</v>
      </c>
      <c r="Q82" s="53" t="s">
        <v>304</v>
      </c>
      <c r="R82" s="41">
        <v>0.0512</v>
      </c>
    </row>
    <row r="83" spans="1:18" ht="42.75" customHeight="1">
      <c r="A83" s="24" t="s">
        <v>307</v>
      </c>
      <c r="B83" s="24" t="s">
        <v>308</v>
      </c>
      <c r="C83" s="39" t="str">
        <f>HYPERLINK("http://atberg.aha.ru/dnv/npk2025-3-08.jpg")</f>
        <v>http://atberg.aha.ru/dnv/npk2025-3-08.jpg</v>
      </c>
      <c r="D83" s="25"/>
      <c r="E83" s="24" t="s">
        <v>309</v>
      </c>
      <c r="F83" s="26" t="s">
        <v>169</v>
      </c>
      <c r="G83" s="24" t="s">
        <v>19</v>
      </c>
      <c r="H83" s="27"/>
      <c r="I83" s="28" t="s">
        <v>37</v>
      </c>
      <c r="J83" s="28">
        <v>2.048</v>
      </c>
      <c r="K83" s="24" t="s">
        <v>38</v>
      </c>
      <c r="L83" s="29" t="s">
        <v>276</v>
      </c>
      <c r="M83" s="24" t="s">
        <v>40</v>
      </c>
      <c r="N83" s="30" t="s">
        <v>41</v>
      </c>
      <c r="O83" s="30" t="s">
        <v>42</v>
      </c>
      <c r="P83" s="41">
        <v>42.51968503937008</v>
      </c>
      <c r="Q83" s="53" t="s">
        <v>308</v>
      </c>
      <c r="R83" s="41">
        <v>0.0512</v>
      </c>
    </row>
    <row r="84" spans="1:18" ht="42.75" customHeight="1">
      <c r="A84" s="24" t="s">
        <v>310</v>
      </c>
      <c r="B84" s="24" t="s">
        <v>311</v>
      </c>
      <c r="C84" s="39" t="str">
        <f>HYPERLINK("http://atberg.aha.ru/dnv/npk2025-3-11.jpg")</f>
        <v>http://atberg.aha.ru/dnv/npk2025-3-11.jpg</v>
      </c>
      <c r="D84" s="25"/>
      <c r="E84" s="24" t="s">
        <v>312</v>
      </c>
      <c r="F84" s="26" t="s">
        <v>313</v>
      </c>
      <c r="G84" s="24" t="s">
        <v>19</v>
      </c>
      <c r="H84" s="27"/>
      <c r="I84" s="28" t="s">
        <v>37</v>
      </c>
      <c r="J84" s="28">
        <v>2.048</v>
      </c>
      <c r="K84" s="24" t="s">
        <v>38</v>
      </c>
      <c r="L84" s="29" t="s">
        <v>276</v>
      </c>
      <c r="M84" s="24" t="s">
        <v>40</v>
      </c>
      <c r="N84" s="30" t="s">
        <v>41</v>
      </c>
      <c r="O84" s="30" t="s">
        <v>42</v>
      </c>
      <c r="P84" s="41">
        <v>42.51968503937008</v>
      </c>
      <c r="Q84" s="53" t="s">
        <v>311</v>
      </c>
      <c r="R84" s="41">
        <v>0.0512</v>
      </c>
    </row>
    <row r="85" spans="1:18" ht="42.75" customHeight="1">
      <c r="A85" s="24" t="s">
        <v>314</v>
      </c>
      <c r="B85" s="24" t="s">
        <v>315</v>
      </c>
      <c r="C85" s="39" t="str">
        <f>HYPERLINK("http://atberg.aha.ru/dnv/npk2025-3-12.jpg")</f>
        <v>http://atberg.aha.ru/dnv/npk2025-3-12.jpg</v>
      </c>
      <c r="D85" s="25"/>
      <c r="E85" s="24" t="s">
        <v>316</v>
      </c>
      <c r="F85" s="26" t="s">
        <v>317</v>
      </c>
      <c r="G85" s="24" t="s">
        <v>19</v>
      </c>
      <c r="H85" s="27"/>
      <c r="I85" s="28" t="s">
        <v>37</v>
      </c>
      <c r="J85" s="28">
        <v>2.048</v>
      </c>
      <c r="K85" s="24" t="s">
        <v>38</v>
      </c>
      <c r="L85" s="29" t="s">
        <v>276</v>
      </c>
      <c r="M85" s="24" t="s">
        <v>40</v>
      </c>
      <c r="N85" s="30" t="s">
        <v>41</v>
      </c>
      <c r="O85" s="30" t="s">
        <v>42</v>
      </c>
      <c r="P85" s="41">
        <v>42.51968503937008</v>
      </c>
      <c r="Q85" s="53" t="s">
        <v>315</v>
      </c>
      <c r="R85" s="41">
        <v>0.0512</v>
      </c>
    </row>
    <row r="86" spans="1:18" ht="42.75" customHeight="1" thickBot="1">
      <c r="A86" s="24" t="s">
        <v>318</v>
      </c>
      <c r="B86" s="24" t="s">
        <v>319</v>
      </c>
      <c r="C86" s="39" t="str">
        <f>HYPERLINK("http://atberg.aha.ru/dnv/npk2025-3-13.jpg")</f>
        <v>http://atberg.aha.ru/dnv/npk2025-3-13.jpg</v>
      </c>
      <c r="D86" s="25"/>
      <c r="E86" s="24" t="s">
        <v>320</v>
      </c>
      <c r="F86" s="26" t="s">
        <v>209</v>
      </c>
      <c r="G86" s="24" t="s">
        <v>19</v>
      </c>
      <c r="H86" s="27"/>
      <c r="I86" s="28" t="s">
        <v>37</v>
      </c>
      <c r="J86" s="28">
        <v>2.048</v>
      </c>
      <c r="K86" s="24" t="s">
        <v>38</v>
      </c>
      <c r="L86" s="29" t="s">
        <v>276</v>
      </c>
      <c r="M86" s="24" t="s">
        <v>40</v>
      </c>
      <c r="N86" s="30" t="s">
        <v>41</v>
      </c>
      <c r="O86" s="30" t="s">
        <v>42</v>
      </c>
      <c r="P86" s="41">
        <v>42.51968503937008</v>
      </c>
      <c r="Q86" s="53" t="s">
        <v>319</v>
      </c>
      <c r="R86" s="41">
        <v>0.0512</v>
      </c>
    </row>
    <row r="87" spans="1:18" ht="12.75" customHeight="1">
      <c r="A87" s="17"/>
      <c r="B87" s="17"/>
      <c r="C87" s="17"/>
      <c r="D87" s="18"/>
      <c r="E87" s="19"/>
      <c r="F87" s="20" t="s">
        <v>321</v>
      </c>
      <c r="G87" s="21"/>
      <c r="H87" s="22"/>
      <c r="I87" s="19"/>
      <c r="J87" s="19"/>
      <c r="K87" s="19"/>
      <c r="L87" s="19"/>
      <c r="M87" s="19"/>
      <c r="N87" s="19"/>
      <c r="O87" s="19"/>
      <c r="P87" s="41"/>
      <c r="Q87" s="52"/>
      <c r="R87" s="41"/>
    </row>
    <row r="88" spans="1:18" ht="42.75" customHeight="1">
      <c r="A88" s="24" t="s">
        <v>322</v>
      </c>
      <c r="B88" s="24" t="s">
        <v>323</v>
      </c>
      <c r="C88" s="39" t="str">
        <f>HYPERLINK("http://atberg.aha.ru/dnv/npk2025-4-01.jpg")</f>
        <v>http://atberg.aha.ru/dnv/npk2025-4-01.jpg</v>
      </c>
      <c r="D88" s="25"/>
      <c r="E88" s="24" t="s">
        <v>324</v>
      </c>
      <c r="F88" s="26" t="s">
        <v>325</v>
      </c>
      <c r="G88" s="24" t="s">
        <v>19</v>
      </c>
      <c r="H88" s="27"/>
      <c r="I88" s="28" t="s">
        <v>25</v>
      </c>
      <c r="J88" s="28">
        <v>2.854</v>
      </c>
      <c r="K88" s="24" t="s">
        <v>137</v>
      </c>
      <c r="L88" s="29" t="s">
        <v>326</v>
      </c>
      <c r="M88" s="24" t="s">
        <v>40</v>
      </c>
      <c r="N88" s="30" t="s">
        <v>41</v>
      </c>
      <c r="O88" s="30" t="s">
        <v>42</v>
      </c>
      <c r="P88" s="41">
        <v>69.82677165354332</v>
      </c>
      <c r="Q88" s="53" t="s">
        <v>323</v>
      </c>
      <c r="R88" s="41">
        <v>0.09513333333333333</v>
      </c>
    </row>
    <row r="89" spans="1:18" ht="42.75" customHeight="1">
      <c r="A89" s="24" t="s">
        <v>327</v>
      </c>
      <c r="B89" s="24" t="s">
        <v>328</v>
      </c>
      <c r="C89" s="39" t="str">
        <f>HYPERLINK("http://atberg.aha.ru/dnv/npk2025-4-02.jpg")</f>
        <v>http://atberg.aha.ru/dnv/npk2025-4-02.jpg</v>
      </c>
      <c r="D89" s="25"/>
      <c r="E89" s="24" t="s">
        <v>329</v>
      </c>
      <c r="F89" s="26" t="s">
        <v>112</v>
      </c>
      <c r="G89" s="24" t="s">
        <v>19</v>
      </c>
      <c r="H89" s="27"/>
      <c r="I89" s="28" t="s">
        <v>25</v>
      </c>
      <c r="J89" s="28">
        <v>2.854</v>
      </c>
      <c r="K89" s="24" t="s">
        <v>137</v>
      </c>
      <c r="L89" s="29" t="s">
        <v>326</v>
      </c>
      <c r="M89" s="24" t="s">
        <v>40</v>
      </c>
      <c r="N89" s="30" t="s">
        <v>41</v>
      </c>
      <c r="O89" s="30" t="s">
        <v>42</v>
      </c>
      <c r="P89" s="41">
        <v>69.82677165354332</v>
      </c>
      <c r="Q89" s="53" t="s">
        <v>328</v>
      </c>
      <c r="R89" s="41">
        <v>0.09513333333333333</v>
      </c>
    </row>
    <row r="90" spans="1:18" ht="42.75" customHeight="1">
      <c r="A90" s="24" t="s">
        <v>330</v>
      </c>
      <c r="B90" s="24" t="s">
        <v>331</v>
      </c>
      <c r="C90" s="39" t="str">
        <f>HYPERLINK("http://atberg.aha.ru/dnv/npk2025-4-03.jpg")</f>
        <v>http://atberg.aha.ru/dnv/npk2025-4-03.jpg</v>
      </c>
      <c r="D90" s="25"/>
      <c r="E90" s="24" t="s">
        <v>332</v>
      </c>
      <c r="F90" s="26" t="s">
        <v>333</v>
      </c>
      <c r="G90" s="24" t="s">
        <v>19</v>
      </c>
      <c r="H90" s="27"/>
      <c r="I90" s="28" t="s">
        <v>25</v>
      </c>
      <c r="J90" s="28">
        <v>2.854</v>
      </c>
      <c r="K90" s="24" t="s">
        <v>137</v>
      </c>
      <c r="L90" s="29" t="s">
        <v>326</v>
      </c>
      <c r="M90" s="24" t="s">
        <v>40</v>
      </c>
      <c r="N90" s="30" t="s">
        <v>41</v>
      </c>
      <c r="O90" s="30" t="s">
        <v>42</v>
      </c>
      <c r="P90" s="41">
        <v>69.82677165354332</v>
      </c>
      <c r="Q90" s="53" t="s">
        <v>331</v>
      </c>
      <c r="R90" s="41">
        <v>0.09513333333333333</v>
      </c>
    </row>
    <row r="91" spans="1:18" ht="42.75" customHeight="1">
      <c r="A91" s="24" t="s">
        <v>334</v>
      </c>
      <c r="B91" s="24" t="s">
        <v>335</v>
      </c>
      <c r="C91" s="39" t="str">
        <f>HYPERLINK("http://atberg.aha.ru/dnv/npk2025-4-04.jpg")</f>
        <v>http://atberg.aha.ru/dnv/npk2025-4-04.jpg</v>
      </c>
      <c r="D91" s="25"/>
      <c r="E91" s="24" t="s">
        <v>336</v>
      </c>
      <c r="F91" s="26" t="s">
        <v>337</v>
      </c>
      <c r="G91" s="24" t="s">
        <v>19</v>
      </c>
      <c r="H91" s="27"/>
      <c r="I91" s="28" t="s">
        <v>25</v>
      </c>
      <c r="J91" s="28">
        <v>2.854</v>
      </c>
      <c r="K91" s="24" t="s">
        <v>137</v>
      </c>
      <c r="L91" s="29" t="s">
        <v>326</v>
      </c>
      <c r="M91" s="24" t="s">
        <v>40</v>
      </c>
      <c r="N91" s="30" t="s">
        <v>41</v>
      </c>
      <c r="O91" s="30" t="s">
        <v>42</v>
      </c>
      <c r="P91" s="41">
        <v>69.82677165354332</v>
      </c>
      <c r="Q91" s="53" t="s">
        <v>335</v>
      </c>
      <c r="R91" s="41">
        <v>0.09513333333333333</v>
      </c>
    </row>
    <row r="92" spans="1:18" ht="42.75" customHeight="1">
      <c r="A92" s="24" t="s">
        <v>338</v>
      </c>
      <c r="B92" s="24" t="s">
        <v>339</v>
      </c>
      <c r="C92" s="39" t="str">
        <f>HYPERLINK("http://atberg.aha.ru/dnv/npk2025-4-05.jpg")</f>
        <v>http://atberg.aha.ru/dnv/npk2025-4-05.jpg</v>
      </c>
      <c r="D92" s="25"/>
      <c r="E92" s="24" t="s">
        <v>340</v>
      </c>
      <c r="F92" s="26" t="s">
        <v>177</v>
      </c>
      <c r="G92" s="24" t="s">
        <v>19</v>
      </c>
      <c r="H92" s="27"/>
      <c r="I92" s="28" t="s">
        <v>25</v>
      </c>
      <c r="J92" s="28">
        <v>2.854</v>
      </c>
      <c r="K92" s="24" t="s">
        <v>137</v>
      </c>
      <c r="L92" s="29" t="s">
        <v>326</v>
      </c>
      <c r="M92" s="24" t="s">
        <v>40</v>
      </c>
      <c r="N92" s="30" t="s">
        <v>41</v>
      </c>
      <c r="O92" s="30" t="s">
        <v>42</v>
      </c>
      <c r="P92" s="41">
        <v>69.82677165354332</v>
      </c>
      <c r="Q92" s="53" t="s">
        <v>339</v>
      </c>
      <c r="R92" s="41">
        <v>0.09513333333333333</v>
      </c>
    </row>
    <row r="93" spans="1:18" ht="42.75" customHeight="1" thickBot="1">
      <c r="A93" s="24" t="s">
        <v>341</v>
      </c>
      <c r="B93" s="24" t="s">
        <v>342</v>
      </c>
      <c r="C93" s="39" t="str">
        <f>HYPERLINK("http://atberg.aha.ru/dnv/npk2025-4-06.jpg")</f>
        <v>http://atberg.aha.ru/dnv/npk2025-4-06.jpg</v>
      </c>
      <c r="D93" s="25"/>
      <c r="E93" s="24" t="s">
        <v>343</v>
      </c>
      <c r="F93" s="26" t="s">
        <v>344</v>
      </c>
      <c r="G93" s="24" t="s">
        <v>19</v>
      </c>
      <c r="H93" s="27"/>
      <c r="I93" s="28" t="s">
        <v>25</v>
      </c>
      <c r="J93" s="28">
        <v>2.854</v>
      </c>
      <c r="K93" s="24" t="s">
        <v>137</v>
      </c>
      <c r="L93" s="29" t="s">
        <v>326</v>
      </c>
      <c r="M93" s="24" t="s">
        <v>40</v>
      </c>
      <c r="N93" s="30" t="s">
        <v>41</v>
      </c>
      <c r="O93" s="30" t="s">
        <v>42</v>
      </c>
      <c r="P93" s="41">
        <v>69.82677165354332</v>
      </c>
      <c r="Q93" s="53" t="s">
        <v>342</v>
      </c>
      <c r="R93" s="41">
        <v>0.09513333333333333</v>
      </c>
    </row>
    <row r="94" spans="1:18" ht="12.75" customHeight="1">
      <c r="A94" s="17"/>
      <c r="B94" s="17"/>
      <c r="C94" s="17"/>
      <c r="D94" s="18"/>
      <c r="E94" s="19"/>
      <c r="F94" s="20" t="s">
        <v>345</v>
      </c>
      <c r="G94" s="21"/>
      <c r="H94" s="22"/>
      <c r="I94" s="19"/>
      <c r="J94" s="19"/>
      <c r="K94" s="19"/>
      <c r="L94" s="19"/>
      <c r="M94" s="19"/>
      <c r="N94" s="19"/>
      <c r="O94" s="19"/>
      <c r="P94" s="41"/>
      <c r="Q94" s="52"/>
      <c r="R94" s="41"/>
    </row>
    <row r="95" spans="1:18" ht="42.75" customHeight="1">
      <c r="A95" s="24" t="s">
        <v>346</v>
      </c>
      <c r="B95" s="24" t="s">
        <v>347</v>
      </c>
      <c r="C95" s="39" t="str">
        <f>HYPERLINK("http://atberg.aha.ru/dnv/npk2025-5-01.jpg")</f>
        <v>http://atberg.aha.ru/dnv/npk2025-5-01.jpg</v>
      </c>
      <c r="D95" s="25"/>
      <c r="E95" s="24" t="s">
        <v>348</v>
      </c>
      <c r="F95" s="26" t="s">
        <v>349</v>
      </c>
      <c r="G95" s="24" t="s">
        <v>19</v>
      </c>
      <c r="H95" s="27"/>
      <c r="I95" s="28" t="s">
        <v>25</v>
      </c>
      <c r="J95" s="28">
        <v>4.234</v>
      </c>
      <c r="K95" s="24" t="s">
        <v>350</v>
      </c>
      <c r="L95" s="29" t="s">
        <v>326</v>
      </c>
      <c r="M95" s="24" t="s">
        <v>351</v>
      </c>
      <c r="N95" s="30" t="s">
        <v>41</v>
      </c>
      <c r="O95" s="30" t="s">
        <v>42</v>
      </c>
      <c r="P95" s="41">
        <v>99.11811023622047</v>
      </c>
      <c r="Q95" s="53" t="s">
        <v>347</v>
      </c>
      <c r="R95" s="41">
        <v>0.14113333333333333</v>
      </c>
    </row>
    <row r="96" spans="1:18" ht="42.75" customHeight="1" thickBot="1">
      <c r="A96" s="24" t="s">
        <v>352</v>
      </c>
      <c r="B96" s="24" t="s">
        <v>353</v>
      </c>
      <c r="C96" s="39" t="str">
        <f>HYPERLINK("http://atberg.aha.ru/dnv/npk2025-5-07.jpg")</f>
        <v>http://atberg.aha.ru/dnv/npk2025-5-07.jpg</v>
      </c>
      <c r="D96" s="25"/>
      <c r="E96" s="24" t="s">
        <v>354</v>
      </c>
      <c r="F96" s="26" t="s">
        <v>355</v>
      </c>
      <c r="G96" s="24" t="s">
        <v>19</v>
      </c>
      <c r="H96" s="27"/>
      <c r="I96" s="28" t="s">
        <v>25</v>
      </c>
      <c r="J96" s="28">
        <v>4.234</v>
      </c>
      <c r="K96" s="24" t="s">
        <v>350</v>
      </c>
      <c r="L96" s="29" t="s">
        <v>326</v>
      </c>
      <c r="M96" s="24" t="s">
        <v>351</v>
      </c>
      <c r="N96" s="30" t="s">
        <v>41</v>
      </c>
      <c r="O96" s="30" t="s">
        <v>42</v>
      </c>
      <c r="P96" s="41">
        <v>99.11811023622047</v>
      </c>
      <c r="Q96" s="53" t="s">
        <v>353</v>
      </c>
      <c r="R96" s="41">
        <v>0.14113333333333333</v>
      </c>
    </row>
    <row r="97" spans="1:18" ht="12.75" customHeight="1">
      <c r="A97" s="17"/>
      <c r="B97" s="17"/>
      <c r="C97" s="17"/>
      <c r="D97" s="18"/>
      <c r="E97" s="19"/>
      <c r="F97" s="20" t="s">
        <v>356</v>
      </c>
      <c r="G97" s="21"/>
      <c r="H97" s="22"/>
      <c r="I97" s="19"/>
      <c r="J97" s="19"/>
      <c r="K97" s="19"/>
      <c r="L97" s="19"/>
      <c r="M97" s="19"/>
      <c r="N97" s="19"/>
      <c r="O97" s="19"/>
      <c r="P97" s="41"/>
      <c r="Q97" s="52"/>
      <c r="R97" s="41"/>
    </row>
    <row r="98" spans="1:18" ht="21.75" customHeight="1">
      <c r="A98" s="24" t="s">
        <v>357</v>
      </c>
      <c r="B98" s="24" t="s">
        <v>358</v>
      </c>
      <c r="C98" s="39" t="str">
        <f>HYPERLINK("http://atberg.aha.ru/dnv/npk2025-6-01.jpg")</f>
        <v>http://atberg.aha.ru/dnv/npk2025-6-01.jpg</v>
      </c>
      <c r="D98" s="25"/>
      <c r="E98" s="24" t="s">
        <v>359</v>
      </c>
      <c r="F98" s="26" t="s">
        <v>325</v>
      </c>
      <c r="G98" s="24" t="s">
        <v>19</v>
      </c>
      <c r="H98" s="27"/>
      <c r="I98" s="28" t="s">
        <v>360</v>
      </c>
      <c r="J98" s="28">
        <v>6.2</v>
      </c>
      <c r="K98" s="24" t="s">
        <v>38</v>
      </c>
      <c r="L98" s="29" t="s">
        <v>361</v>
      </c>
      <c r="M98" s="24"/>
      <c r="N98" s="30"/>
      <c r="O98" s="30" t="s">
        <v>42</v>
      </c>
      <c r="P98" s="41">
        <v>208.81889763779526</v>
      </c>
      <c r="Q98" s="53" t="s">
        <v>358</v>
      </c>
      <c r="R98" s="41">
        <v>0.248</v>
      </c>
    </row>
    <row r="99" spans="1:18" ht="21.75" customHeight="1">
      <c r="A99" s="24" t="s">
        <v>362</v>
      </c>
      <c r="B99" s="24" t="s">
        <v>363</v>
      </c>
      <c r="C99" s="39" t="str">
        <f>HYPERLINK("http://atberg.aha.ru/dnv/npk2025-6-02.jpg")</f>
        <v>http://atberg.aha.ru/dnv/npk2025-6-02.jpg</v>
      </c>
      <c r="D99" s="25"/>
      <c r="E99" s="24" t="s">
        <v>364</v>
      </c>
      <c r="F99" s="26" t="s">
        <v>365</v>
      </c>
      <c r="G99" s="24" t="s">
        <v>19</v>
      </c>
      <c r="H99" s="27"/>
      <c r="I99" s="28" t="s">
        <v>360</v>
      </c>
      <c r="J99" s="28">
        <v>6.2</v>
      </c>
      <c r="K99" s="24" t="s">
        <v>38</v>
      </c>
      <c r="L99" s="29" t="s">
        <v>361</v>
      </c>
      <c r="M99" s="24"/>
      <c r="N99" s="30"/>
      <c r="O99" s="30" t="s">
        <v>42</v>
      </c>
      <c r="P99" s="41">
        <v>208.81889763779526</v>
      </c>
      <c r="Q99" s="53" t="s">
        <v>363</v>
      </c>
      <c r="R99" s="41">
        <v>0.248</v>
      </c>
    </row>
    <row r="100" spans="1:18" ht="21.75" customHeight="1">
      <c r="A100" s="24" t="s">
        <v>366</v>
      </c>
      <c r="B100" s="24" t="s">
        <v>367</v>
      </c>
      <c r="C100" s="39" t="str">
        <f>HYPERLINK("http://atberg.aha.ru/dnv/npk2025-6-03.jpg")</f>
        <v>http://atberg.aha.ru/dnv/npk2025-6-03.jpg</v>
      </c>
      <c r="D100" s="25"/>
      <c r="E100" s="24" t="s">
        <v>368</v>
      </c>
      <c r="F100" s="26" t="s">
        <v>369</v>
      </c>
      <c r="G100" s="24" t="s">
        <v>19</v>
      </c>
      <c r="H100" s="27"/>
      <c r="I100" s="28" t="s">
        <v>360</v>
      </c>
      <c r="J100" s="28">
        <v>6.2</v>
      </c>
      <c r="K100" s="24" t="s">
        <v>38</v>
      </c>
      <c r="L100" s="29" t="s">
        <v>361</v>
      </c>
      <c r="M100" s="24"/>
      <c r="N100" s="30"/>
      <c r="O100" s="30" t="s">
        <v>42</v>
      </c>
      <c r="P100" s="41">
        <v>208.81889763779526</v>
      </c>
      <c r="Q100" s="53" t="s">
        <v>367</v>
      </c>
      <c r="R100" s="41">
        <v>0.248</v>
      </c>
    </row>
    <row r="101" spans="1:18" ht="21.75" customHeight="1">
      <c r="A101" s="24" t="s">
        <v>370</v>
      </c>
      <c r="B101" s="24" t="s">
        <v>371</v>
      </c>
      <c r="C101" s="39" t="str">
        <f>HYPERLINK("http://atberg.aha.ru/dnv/npk2025-6-04.jpg")</f>
        <v>http://atberg.aha.ru/dnv/npk2025-6-04.jpg</v>
      </c>
      <c r="D101" s="25"/>
      <c r="E101" s="24" t="s">
        <v>372</v>
      </c>
      <c r="F101" s="26" t="s">
        <v>373</v>
      </c>
      <c r="G101" s="24" t="s">
        <v>19</v>
      </c>
      <c r="H101" s="27"/>
      <c r="I101" s="28" t="s">
        <v>360</v>
      </c>
      <c r="J101" s="28">
        <v>6.2</v>
      </c>
      <c r="K101" s="24" t="s">
        <v>38</v>
      </c>
      <c r="L101" s="29" t="s">
        <v>361</v>
      </c>
      <c r="M101" s="24"/>
      <c r="N101" s="30"/>
      <c r="O101" s="30" t="s">
        <v>42</v>
      </c>
      <c r="P101" s="41">
        <v>208.81889763779526</v>
      </c>
      <c r="Q101" s="53" t="s">
        <v>371</v>
      </c>
      <c r="R101" s="41">
        <v>0.248</v>
      </c>
    </row>
    <row r="102" spans="1:18" ht="21.75" customHeight="1">
      <c r="A102" s="24" t="s">
        <v>374</v>
      </c>
      <c r="B102" s="24" t="s">
        <v>375</v>
      </c>
      <c r="C102" s="39" t="str">
        <f>HYPERLINK("http://atberg.aha.ru/dnv/npk2025-6-05.jpg")</f>
        <v>http://atberg.aha.ru/dnv/npk2025-6-05.jpg</v>
      </c>
      <c r="D102" s="25"/>
      <c r="E102" s="24" t="s">
        <v>376</v>
      </c>
      <c r="F102" s="26" t="s">
        <v>377</v>
      </c>
      <c r="G102" s="24" t="s">
        <v>19</v>
      </c>
      <c r="H102" s="27"/>
      <c r="I102" s="28" t="s">
        <v>360</v>
      </c>
      <c r="J102" s="28">
        <v>6.2</v>
      </c>
      <c r="K102" s="24" t="s">
        <v>38</v>
      </c>
      <c r="L102" s="29" t="s">
        <v>361</v>
      </c>
      <c r="M102" s="24"/>
      <c r="N102" s="30"/>
      <c r="O102" s="30" t="s">
        <v>42</v>
      </c>
      <c r="P102" s="41">
        <v>208.81889763779526</v>
      </c>
      <c r="Q102" s="53" t="s">
        <v>375</v>
      </c>
      <c r="R102" s="41">
        <v>0.248</v>
      </c>
    </row>
    <row r="103" spans="1:18" ht="21.75" customHeight="1">
      <c r="A103" s="24" t="s">
        <v>378</v>
      </c>
      <c r="B103" s="24" t="s">
        <v>379</v>
      </c>
      <c r="C103" s="39" t="str">
        <f>HYPERLINK("http://atberg.aha.ru/dnv/npk2025-6-06.jpg")</f>
        <v>http://atberg.aha.ru/dnv/npk2025-6-06.jpg</v>
      </c>
      <c r="D103" s="25"/>
      <c r="E103" s="24" t="s">
        <v>380</v>
      </c>
      <c r="F103" s="26" t="s">
        <v>381</v>
      </c>
      <c r="G103" s="24" t="s">
        <v>19</v>
      </c>
      <c r="H103" s="27"/>
      <c r="I103" s="28" t="s">
        <v>360</v>
      </c>
      <c r="J103" s="28">
        <v>6.2</v>
      </c>
      <c r="K103" s="24" t="s">
        <v>38</v>
      </c>
      <c r="L103" s="29" t="s">
        <v>361</v>
      </c>
      <c r="M103" s="24"/>
      <c r="N103" s="30"/>
      <c r="O103" s="30" t="s">
        <v>42</v>
      </c>
      <c r="P103" s="41">
        <v>208.81889763779526</v>
      </c>
      <c r="Q103" s="53" t="s">
        <v>379</v>
      </c>
      <c r="R103" s="41">
        <v>0.248</v>
      </c>
    </row>
    <row r="104" spans="1:18" ht="21.75" customHeight="1">
      <c r="A104" s="24" t="s">
        <v>382</v>
      </c>
      <c r="B104" s="24" t="s">
        <v>383</v>
      </c>
      <c r="C104" s="39" t="str">
        <f>HYPERLINK("http://atberg.aha.ru/dnv/npk2025-6-07.jpg")</f>
        <v>http://atberg.aha.ru/dnv/npk2025-6-07.jpg</v>
      </c>
      <c r="D104" s="25"/>
      <c r="E104" s="24" t="s">
        <v>384</v>
      </c>
      <c r="F104" s="26" t="s">
        <v>385</v>
      </c>
      <c r="G104" s="24" t="s">
        <v>19</v>
      </c>
      <c r="H104" s="27"/>
      <c r="I104" s="28" t="s">
        <v>360</v>
      </c>
      <c r="J104" s="28">
        <v>6.2</v>
      </c>
      <c r="K104" s="24" t="s">
        <v>38</v>
      </c>
      <c r="L104" s="29" t="s">
        <v>361</v>
      </c>
      <c r="M104" s="24"/>
      <c r="N104" s="30"/>
      <c r="O104" s="30" t="s">
        <v>42</v>
      </c>
      <c r="P104" s="41">
        <v>208.81889763779526</v>
      </c>
      <c r="Q104" s="53" t="s">
        <v>383</v>
      </c>
      <c r="R104" s="41">
        <v>0.248</v>
      </c>
    </row>
    <row r="105" spans="1:18" ht="21.75" customHeight="1" thickBot="1">
      <c r="A105" s="24" t="s">
        <v>386</v>
      </c>
      <c r="B105" s="24" t="s">
        <v>387</v>
      </c>
      <c r="C105" s="39" t="str">
        <f>HYPERLINK("http://atberg.aha.ru/dnv/npk2025-6-08.jpg")</f>
        <v>http://atberg.aha.ru/dnv/npk2025-6-08.jpg</v>
      </c>
      <c r="D105" s="25"/>
      <c r="E105" s="24" t="s">
        <v>388</v>
      </c>
      <c r="F105" s="26" t="s">
        <v>221</v>
      </c>
      <c r="G105" s="24" t="s">
        <v>19</v>
      </c>
      <c r="H105" s="27"/>
      <c r="I105" s="28" t="s">
        <v>360</v>
      </c>
      <c r="J105" s="28">
        <v>6.2</v>
      </c>
      <c r="K105" s="24" t="s">
        <v>38</v>
      </c>
      <c r="L105" s="29" t="s">
        <v>361</v>
      </c>
      <c r="M105" s="24"/>
      <c r="N105" s="30"/>
      <c r="O105" s="30" t="s">
        <v>42</v>
      </c>
      <c r="P105" s="41">
        <v>208.81889763779526</v>
      </c>
      <c r="Q105" s="53" t="s">
        <v>387</v>
      </c>
      <c r="R105" s="41">
        <v>0.248</v>
      </c>
    </row>
    <row r="106" spans="1:18" ht="12.75" customHeight="1">
      <c r="A106" s="17"/>
      <c r="B106" s="17"/>
      <c r="C106" s="17"/>
      <c r="D106" s="18"/>
      <c r="E106" s="19"/>
      <c r="F106" s="20" t="s">
        <v>389</v>
      </c>
      <c r="G106" s="21"/>
      <c r="H106" s="22"/>
      <c r="I106" s="19"/>
      <c r="J106" s="19"/>
      <c r="K106" s="19"/>
      <c r="L106" s="19"/>
      <c r="M106" s="19"/>
      <c r="N106" s="19"/>
      <c r="O106" s="19"/>
      <c r="P106" s="41"/>
      <c r="Q106" s="52"/>
      <c r="R106" s="41"/>
    </row>
    <row r="107" spans="1:18" ht="21.75" customHeight="1">
      <c r="A107" s="24" t="s">
        <v>390</v>
      </c>
      <c r="B107" s="24" t="s">
        <v>391</v>
      </c>
      <c r="C107" s="39" t="str">
        <f>HYPERLINK("http://atberg.aha.ru/dnv/npk2025-8-01.jpg")</f>
        <v>http://atberg.aha.ru/dnv/npk2025-8-01.jpg</v>
      </c>
      <c r="D107" s="25"/>
      <c r="E107" s="24" t="s">
        <v>392</v>
      </c>
      <c r="F107" s="26" t="s">
        <v>393</v>
      </c>
      <c r="G107" s="24" t="s">
        <v>19</v>
      </c>
      <c r="H107" s="27"/>
      <c r="I107" s="28" t="s">
        <v>360</v>
      </c>
      <c r="J107" s="28">
        <v>4.48</v>
      </c>
      <c r="K107" s="24" t="s">
        <v>28</v>
      </c>
      <c r="L107" s="29" t="s">
        <v>394</v>
      </c>
      <c r="M107" s="24"/>
      <c r="N107" s="30"/>
      <c r="O107" s="30" t="s">
        <v>42</v>
      </c>
      <c r="P107" s="41">
        <v>96.09448818897638</v>
      </c>
      <c r="Q107" s="53" t="s">
        <v>391</v>
      </c>
      <c r="R107" s="41">
        <v>0.17920000000000003</v>
      </c>
    </row>
    <row r="108" spans="1:18" ht="21.75" customHeight="1">
      <c r="A108" s="24" t="s">
        <v>395</v>
      </c>
      <c r="B108" s="24" t="s">
        <v>396</v>
      </c>
      <c r="C108" s="39" t="str">
        <f>HYPERLINK("http://atberg.aha.ru/dnv/npk2025-8-02.jpg")</f>
        <v>http://atberg.aha.ru/dnv/npk2025-8-02.jpg</v>
      </c>
      <c r="D108" s="25"/>
      <c r="E108" s="24" t="s">
        <v>397</v>
      </c>
      <c r="F108" s="26" t="s">
        <v>398</v>
      </c>
      <c r="G108" s="24" t="s">
        <v>19</v>
      </c>
      <c r="H108" s="27"/>
      <c r="I108" s="28" t="s">
        <v>360</v>
      </c>
      <c r="J108" s="28">
        <v>4.48</v>
      </c>
      <c r="K108" s="24" t="s">
        <v>28</v>
      </c>
      <c r="L108" s="29" t="s">
        <v>394</v>
      </c>
      <c r="M108" s="24"/>
      <c r="N108" s="30"/>
      <c r="O108" s="30" t="s">
        <v>42</v>
      </c>
      <c r="P108" s="41">
        <v>96.09448818897638</v>
      </c>
      <c r="Q108" s="53" t="s">
        <v>396</v>
      </c>
      <c r="R108" s="41">
        <v>0.17920000000000003</v>
      </c>
    </row>
    <row r="109" spans="1:18" ht="21.75" customHeight="1">
      <c r="A109" s="24" t="s">
        <v>399</v>
      </c>
      <c r="B109" s="24" t="s">
        <v>400</v>
      </c>
      <c r="C109" s="39" t="str">
        <f>HYPERLINK("http://atberg.aha.ru/dnv/npk2025-8-03.jpg")</f>
        <v>http://atberg.aha.ru/dnv/npk2025-8-03.jpg</v>
      </c>
      <c r="D109" s="25"/>
      <c r="E109" s="24" t="s">
        <v>401</v>
      </c>
      <c r="F109" s="26" t="s">
        <v>402</v>
      </c>
      <c r="G109" s="24" t="s">
        <v>19</v>
      </c>
      <c r="H109" s="27"/>
      <c r="I109" s="28" t="s">
        <v>360</v>
      </c>
      <c r="J109" s="28">
        <v>4.48</v>
      </c>
      <c r="K109" s="24" t="s">
        <v>28</v>
      </c>
      <c r="L109" s="29" t="s">
        <v>394</v>
      </c>
      <c r="M109" s="24"/>
      <c r="N109" s="30"/>
      <c r="O109" s="30" t="s">
        <v>42</v>
      </c>
      <c r="P109" s="41">
        <v>96.09448818897638</v>
      </c>
      <c r="Q109" s="53" t="s">
        <v>400</v>
      </c>
      <c r="R109" s="41">
        <v>0.17920000000000003</v>
      </c>
    </row>
    <row r="110" spans="1:18" ht="21.75" customHeight="1">
      <c r="A110" s="24" t="s">
        <v>403</v>
      </c>
      <c r="B110" s="24" t="s">
        <v>404</v>
      </c>
      <c r="C110" s="39" t="str">
        <f>HYPERLINK("http://atberg.aha.ru/dnv/npk2025-8-04.jpg")</f>
        <v>http://atberg.aha.ru/dnv/npk2025-8-04.jpg</v>
      </c>
      <c r="D110" s="25"/>
      <c r="E110" s="24" t="s">
        <v>405</v>
      </c>
      <c r="F110" s="26" t="s">
        <v>280</v>
      </c>
      <c r="G110" s="24" t="s">
        <v>19</v>
      </c>
      <c r="H110" s="27"/>
      <c r="I110" s="28" t="s">
        <v>360</v>
      </c>
      <c r="J110" s="28">
        <v>4.48</v>
      </c>
      <c r="K110" s="24" t="s">
        <v>28</v>
      </c>
      <c r="L110" s="29" t="s">
        <v>394</v>
      </c>
      <c r="M110" s="24"/>
      <c r="N110" s="30"/>
      <c r="O110" s="30" t="s">
        <v>42</v>
      </c>
      <c r="P110" s="41">
        <v>96.09448818897638</v>
      </c>
      <c r="Q110" s="53" t="s">
        <v>404</v>
      </c>
      <c r="R110" s="41">
        <v>0.17920000000000003</v>
      </c>
    </row>
    <row r="111" spans="1:18" ht="21.75" customHeight="1">
      <c r="A111" s="24" t="s">
        <v>406</v>
      </c>
      <c r="B111" s="24" t="s">
        <v>407</v>
      </c>
      <c r="C111" s="39" t="str">
        <f>HYPERLINK("http://atberg.aha.ru/dnv/npk2025-8-05.jpg")</f>
        <v>http://atberg.aha.ru/dnv/npk2025-8-05.jpg</v>
      </c>
      <c r="D111" s="25"/>
      <c r="E111" s="24" t="s">
        <v>408</v>
      </c>
      <c r="F111" s="26" t="s">
        <v>284</v>
      </c>
      <c r="G111" s="24" t="s">
        <v>19</v>
      </c>
      <c r="H111" s="27"/>
      <c r="I111" s="28" t="s">
        <v>360</v>
      </c>
      <c r="J111" s="28">
        <v>4.48</v>
      </c>
      <c r="K111" s="24" t="s">
        <v>409</v>
      </c>
      <c r="L111" s="29" t="s">
        <v>394</v>
      </c>
      <c r="M111" s="24"/>
      <c r="N111" s="30"/>
      <c r="O111" s="30" t="s">
        <v>42</v>
      </c>
      <c r="P111" s="41">
        <v>96.09448818897638</v>
      </c>
      <c r="Q111" s="53" t="s">
        <v>407</v>
      </c>
      <c r="R111" s="41">
        <v>0.17920000000000003</v>
      </c>
    </row>
    <row r="112" spans="1:18" ht="21.75" customHeight="1">
      <c r="A112" s="24" t="s">
        <v>410</v>
      </c>
      <c r="B112" s="24" t="s">
        <v>411</v>
      </c>
      <c r="C112" s="39" t="str">
        <f>HYPERLINK("http://atberg.aha.ru/dnv/npk2025-8-06.jpg")</f>
        <v>http://atberg.aha.ru/dnv/npk2025-8-06.jpg</v>
      </c>
      <c r="D112" s="25"/>
      <c r="E112" s="24" t="s">
        <v>412</v>
      </c>
      <c r="F112" s="26" t="s">
        <v>413</v>
      </c>
      <c r="G112" s="24" t="s">
        <v>19</v>
      </c>
      <c r="H112" s="27"/>
      <c r="I112" s="28" t="s">
        <v>360</v>
      </c>
      <c r="J112" s="28">
        <v>4.48</v>
      </c>
      <c r="K112" s="24" t="s">
        <v>409</v>
      </c>
      <c r="L112" s="29" t="s">
        <v>394</v>
      </c>
      <c r="M112" s="24"/>
      <c r="N112" s="30"/>
      <c r="O112" s="30" t="s">
        <v>42</v>
      </c>
      <c r="P112" s="41">
        <v>96.09448818897638</v>
      </c>
      <c r="Q112" s="53" t="s">
        <v>411</v>
      </c>
      <c r="R112" s="41">
        <v>0.17920000000000003</v>
      </c>
    </row>
    <row r="113" spans="1:18" ht="21.75" customHeight="1">
      <c r="A113" s="24" t="s">
        <v>414</v>
      </c>
      <c r="B113" s="24" t="s">
        <v>415</v>
      </c>
      <c r="C113" s="39" t="str">
        <f>HYPERLINK("http://atberg.aha.ru/dnv/npk2025-8-07.jpg")</f>
        <v>http://atberg.aha.ru/dnv/npk2025-8-07.jpg</v>
      </c>
      <c r="D113" s="25"/>
      <c r="E113" s="24" t="s">
        <v>416</v>
      </c>
      <c r="F113" s="26" t="s">
        <v>417</v>
      </c>
      <c r="G113" s="24" t="s">
        <v>19</v>
      </c>
      <c r="H113" s="27"/>
      <c r="I113" s="28" t="s">
        <v>360</v>
      </c>
      <c r="J113" s="28">
        <v>4.48</v>
      </c>
      <c r="K113" s="24" t="s">
        <v>409</v>
      </c>
      <c r="L113" s="29" t="s">
        <v>394</v>
      </c>
      <c r="M113" s="24"/>
      <c r="N113" s="30"/>
      <c r="O113" s="30" t="s">
        <v>42</v>
      </c>
      <c r="P113" s="41">
        <v>96.09448818897638</v>
      </c>
      <c r="Q113" s="53" t="s">
        <v>415</v>
      </c>
      <c r="R113" s="41">
        <v>0.17920000000000003</v>
      </c>
    </row>
    <row r="114" spans="1:18" ht="21.75" customHeight="1">
      <c r="A114" s="24" t="s">
        <v>418</v>
      </c>
      <c r="B114" s="24" t="s">
        <v>419</v>
      </c>
      <c r="C114" s="39" t="str">
        <f>HYPERLINK("http://atberg.aha.ru/dnv/npk2025-8-08.jpg")</f>
        <v>http://atberg.aha.ru/dnv/npk2025-8-08.jpg</v>
      </c>
      <c r="D114" s="25"/>
      <c r="E114" s="24" t="s">
        <v>420</v>
      </c>
      <c r="F114" s="26" t="s">
        <v>421</v>
      </c>
      <c r="G114" s="24" t="s">
        <v>19</v>
      </c>
      <c r="H114" s="27"/>
      <c r="I114" s="28" t="s">
        <v>360</v>
      </c>
      <c r="J114" s="28">
        <v>4.48</v>
      </c>
      <c r="K114" s="24" t="s">
        <v>409</v>
      </c>
      <c r="L114" s="29" t="s">
        <v>394</v>
      </c>
      <c r="M114" s="24"/>
      <c r="N114" s="30"/>
      <c r="O114" s="30" t="s">
        <v>42</v>
      </c>
      <c r="P114" s="41">
        <v>96.09448818897638</v>
      </c>
      <c r="Q114" s="53" t="s">
        <v>419</v>
      </c>
      <c r="R114" s="41">
        <v>0.17920000000000003</v>
      </c>
    </row>
    <row r="115" spans="1:18" ht="21.75" customHeight="1">
      <c r="A115" s="24" t="s">
        <v>422</v>
      </c>
      <c r="B115" s="24" t="s">
        <v>423</v>
      </c>
      <c r="C115" s="39" t="str">
        <f>HYPERLINK("http://atberg.aha.ru/dnv/npk2025-8-09.jpg")</f>
        <v>http://atberg.aha.ru/dnv/npk2025-8-09.jpg</v>
      </c>
      <c r="D115" s="25"/>
      <c r="E115" s="24" t="s">
        <v>424</v>
      </c>
      <c r="F115" s="26" t="s">
        <v>69</v>
      </c>
      <c r="G115" s="24" t="s">
        <v>19</v>
      </c>
      <c r="H115" s="27"/>
      <c r="I115" s="28" t="s">
        <v>360</v>
      </c>
      <c r="J115" s="28">
        <v>4.48</v>
      </c>
      <c r="K115" s="24" t="s">
        <v>28</v>
      </c>
      <c r="L115" s="29" t="s">
        <v>394</v>
      </c>
      <c r="M115" s="24"/>
      <c r="N115" s="30"/>
      <c r="O115" s="30" t="s">
        <v>42</v>
      </c>
      <c r="P115" s="41">
        <v>96.09448818897638</v>
      </c>
      <c r="Q115" s="53" t="s">
        <v>423</v>
      </c>
      <c r="R115" s="41">
        <v>0.17920000000000003</v>
      </c>
    </row>
    <row r="116" spans="1:18" ht="21.75" customHeight="1">
      <c r="A116" s="24" t="s">
        <v>425</v>
      </c>
      <c r="B116" s="24" t="s">
        <v>426</v>
      </c>
      <c r="C116" s="39" t="str">
        <f>HYPERLINK("http://atberg.aha.ru/dnv/npk2025-8-10.jpg")</f>
        <v>http://atberg.aha.ru/dnv/npk2025-8-10.jpg</v>
      </c>
      <c r="D116" s="25"/>
      <c r="E116" s="24" t="s">
        <v>427</v>
      </c>
      <c r="F116" s="26" t="s">
        <v>428</v>
      </c>
      <c r="G116" s="24" t="s">
        <v>19</v>
      </c>
      <c r="H116" s="27"/>
      <c r="I116" s="28" t="s">
        <v>360</v>
      </c>
      <c r="J116" s="28">
        <v>4.48</v>
      </c>
      <c r="K116" s="24" t="s">
        <v>28</v>
      </c>
      <c r="L116" s="29" t="s">
        <v>394</v>
      </c>
      <c r="M116" s="24"/>
      <c r="N116" s="30"/>
      <c r="O116" s="30" t="s">
        <v>42</v>
      </c>
      <c r="P116" s="41">
        <v>96.09448818897638</v>
      </c>
      <c r="Q116" s="53" t="s">
        <v>426</v>
      </c>
      <c r="R116" s="41">
        <v>0.17920000000000003</v>
      </c>
    </row>
    <row r="117" spans="1:18" ht="21.75" customHeight="1">
      <c r="A117" s="24" t="s">
        <v>429</v>
      </c>
      <c r="B117" s="24" t="s">
        <v>430</v>
      </c>
      <c r="C117" s="39" t="str">
        <f>HYPERLINK("http://atberg.aha.ru/dnv/npk2025-8-11.jpg")</f>
        <v>http://atberg.aha.ru/dnv/npk2025-8-11.jpg</v>
      </c>
      <c r="D117" s="25"/>
      <c r="E117" s="24" t="s">
        <v>431</v>
      </c>
      <c r="F117" s="26" t="s">
        <v>432</v>
      </c>
      <c r="G117" s="24" t="s">
        <v>19</v>
      </c>
      <c r="H117" s="27"/>
      <c r="I117" s="28" t="s">
        <v>360</v>
      </c>
      <c r="J117" s="28">
        <v>4.48</v>
      </c>
      <c r="K117" s="24" t="s">
        <v>28</v>
      </c>
      <c r="L117" s="29" t="s">
        <v>394</v>
      </c>
      <c r="M117" s="24"/>
      <c r="N117" s="30"/>
      <c r="O117" s="30" t="s">
        <v>42</v>
      </c>
      <c r="P117" s="41">
        <v>96.09448818897638</v>
      </c>
      <c r="Q117" s="53" t="s">
        <v>430</v>
      </c>
      <c r="R117" s="41">
        <v>0.17920000000000003</v>
      </c>
    </row>
    <row r="118" spans="1:18" ht="21.75" customHeight="1">
      <c r="A118" s="24" t="s">
        <v>433</v>
      </c>
      <c r="B118" s="24" t="s">
        <v>434</v>
      </c>
      <c r="C118" s="39" t="str">
        <f>HYPERLINK("http://atberg.aha.ru/dnv/npk2025-8-12.jpg")</f>
        <v>http://atberg.aha.ru/dnv/npk2025-8-12.jpg</v>
      </c>
      <c r="D118" s="25"/>
      <c r="E118" s="24" t="s">
        <v>435</v>
      </c>
      <c r="F118" s="26" t="s">
        <v>436</v>
      </c>
      <c r="G118" s="24" t="s">
        <v>19</v>
      </c>
      <c r="H118" s="27"/>
      <c r="I118" s="28" t="s">
        <v>360</v>
      </c>
      <c r="J118" s="28">
        <v>4.48</v>
      </c>
      <c r="K118" s="24" t="s">
        <v>28</v>
      </c>
      <c r="L118" s="29" t="s">
        <v>394</v>
      </c>
      <c r="M118" s="24"/>
      <c r="N118" s="30"/>
      <c r="O118" s="30" t="s">
        <v>42</v>
      </c>
      <c r="P118" s="41">
        <v>96.09448818897638</v>
      </c>
      <c r="Q118" s="53" t="s">
        <v>434</v>
      </c>
      <c r="R118" s="41">
        <v>0.17920000000000003</v>
      </c>
    </row>
    <row r="119" spans="1:18" ht="21.75" customHeight="1">
      <c r="A119" s="24" t="s">
        <v>437</v>
      </c>
      <c r="B119" s="24" t="s">
        <v>438</v>
      </c>
      <c r="C119" s="39" t="str">
        <f>HYPERLINK("http://atberg.aha.ru/dnv/npk2025-8-13.jpg")</f>
        <v>http://atberg.aha.ru/dnv/npk2025-8-13.jpg</v>
      </c>
      <c r="D119" s="25"/>
      <c r="E119" s="24" t="s">
        <v>439</v>
      </c>
      <c r="F119" s="26" t="s">
        <v>124</v>
      </c>
      <c r="G119" s="24" t="s">
        <v>19</v>
      </c>
      <c r="H119" s="27"/>
      <c r="I119" s="28" t="s">
        <v>360</v>
      </c>
      <c r="J119" s="28">
        <v>4.48</v>
      </c>
      <c r="K119" s="24" t="s">
        <v>28</v>
      </c>
      <c r="L119" s="29" t="s">
        <v>394</v>
      </c>
      <c r="M119" s="24"/>
      <c r="N119" s="30"/>
      <c r="O119" s="30" t="s">
        <v>42</v>
      </c>
      <c r="P119" s="41">
        <v>96.09448818897638</v>
      </c>
      <c r="Q119" s="53" t="s">
        <v>438</v>
      </c>
      <c r="R119" s="41">
        <v>0.17920000000000003</v>
      </c>
    </row>
    <row r="120" spans="1:18" ht="21.75" customHeight="1">
      <c r="A120" s="24" t="s">
        <v>440</v>
      </c>
      <c r="B120" s="24" t="s">
        <v>441</v>
      </c>
      <c r="C120" s="39" t="str">
        <f>HYPERLINK("http://atberg.aha.ru/dnv/npk2025-8-14.jpg")</f>
        <v>http://atberg.aha.ru/dnv/npk2025-8-14.jpg</v>
      </c>
      <c r="D120" s="25"/>
      <c r="E120" s="24" t="s">
        <v>442</v>
      </c>
      <c r="F120" s="26" t="s">
        <v>443</v>
      </c>
      <c r="G120" s="24" t="s">
        <v>19</v>
      </c>
      <c r="H120" s="27"/>
      <c r="I120" s="28" t="s">
        <v>360</v>
      </c>
      <c r="J120" s="28">
        <v>4.48</v>
      </c>
      <c r="K120" s="24" t="s">
        <v>28</v>
      </c>
      <c r="L120" s="29" t="s">
        <v>394</v>
      </c>
      <c r="M120" s="24"/>
      <c r="N120" s="30"/>
      <c r="O120" s="30" t="s">
        <v>42</v>
      </c>
      <c r="P120" s="41">
        <v>96.09448818897638</v>
      </c>
      <c r="Q120" s="53" t="s">
        <v>441</v>
      </c>
      <c r="R120" s="41">
        <v>0.17920000000000003</v>
      </c>
    </row>
    <row r="121" spans="1:18" ht="21.75" customHeight="1">
      <c r="A121" s="24" t="s">
        <v>444</v>
      </c>
      <c r="B121" s="24" t="s">
        <v>445</v>
      </c>
      <c r="C121" s="39" t="str">
        <f>HYPERLINK("http://atberg.aha.ru/dnv/npk2025-8-15.jpg")</f>
        <v>http://atberg.aha.ru/dnv/npk2025-8-15.jpg</v>
      </c>
      <c r="D121" s="25"/>
      <c r="E121" s="24" t="s">
        <v>446</v>
      </c>
      <c r="F121" s="26" t="s">
        <v>447</v>
      </c>
      <c r="G121" s="24" t="s">
        <v>19</v>
      </c>
      <c r="H121" s="27"/>
      <c r="I121" s="28" t="s">
        <v>360</v>
      </c>
      <c r="J121" s="28">
        <v>4.48</v>
      </c>
      <c r="K121" s="24" t="s">
        <v>28</v>
      </c>
      <c r="L121" s="29" t="s">
        <v>394</v>
      </c>
      <c r="M121" s="24"/>
      <c r="N121" s="30"/>
      <c r="O121" s="30" t="s">
        <v>42</v>
      </c>
      <c r="P121" s="41">
        <v>96.09448818897638</v>
      </c>
      <c r="Q121" s="53" t="s">
        <v>445</v>
      </c>
      <c r="R121" s="41">
        <v>0.17920000000000003</v>
      </c>
    </row>
    <row r="122" spans="1:18" ht="21.75" customHeight="1">
      <c r="A122" s="24" t="s">
        <v>448</v>
      </c>
      <c r="B122" s="24" t="s">
        <v>449</v>
      </c>
      <c r="C122" s="39" t="str">
        <f>HYPERLINK("http://atberg.aha.ru/dnv/npk2025-8-16.jpg")</f>
        <v>http://atberg.aha.ru/dnv/npk2025-8-16.jpg</v>
      </c>
      <c r="D122" s="25"/>
      <c r="E122" s="24" t="s">
        <v>450</v>
      </c>
      <c r="F122" s="26" t="s">
        <v>451</v>
      </c>
      <c r="G122" s="24" t="s">
        <v>19</v>
      </c>
      <c r="H122" s="27"/>
      <c r="I122" s="28" t="s">
        <v>360</v>
      </c>
      <c r="J122" s="28">
        <v>4.48</v>
      </c>
      <c r="K122" s="24" t="s">
        <v>409</v>
      </c>
      <c r="L122" s="29" t="s">
        <v>394</v>
      </c>
      <c r="M122" s="24"/>
      <c r="N122" s="30"/>
      <c r="O122" s="30" t="s">
        <v>42</v>
      </c>
      <c r="P122" s="41">
        <v>96.09448818897638</v>
      </c>
      <c r="Q122" s="53" t="s">
        <v>449</v>
      </c>
      <c r="R122" s="41">
        <v>0.17920000000000003</v>
      </c>
    </row>
    <row r="123" spans="1:18" ht="21.75" customHeight="1">
      <c r="A123" s="24" t="s">
        <v>452</v>
      </c>
      <c r="B123" s="24" t="s">
        <v>453</v>
      </c>
      <c r="C123" s="39" t="str">
        <f>HYPERLINK("http://atberg.aha.ru/dnv/npk2025-8-17.jpg")</f>
        <v>http://atberg.aha.ru/dnv/npk2025-8-17.jpg</v>
      </c>
      <c r="D123" s="25"/>
      <c r="E123" s="24" t="s">
        <v>454</v>
      </c>
      <c r="F123" s="26" t="s">
        <v>455</v>
      </c>
      <c r="G123" s="24" t="s">
        <v>19</v>
      </c>
      <c r="H123" s="27"/>
      <c r="I123" s="28" t="s">
        <v>360</v>
      </c>
      <c r="J123" s="28">
        <v>4.48</v>
      </c>
      <c r="K123" s="24" t="s">
        <v>28</v>
      </c>
      <c r="L123" s="29" t="s">
        <v>394</v>
      </c>
      <c r="M123" s="24"/>
      <c r="N123" s="30"/>
      <c r="O123" s="30" t="s">
        <v>42</v>
      </c>
      <c r="P123" s="41">
        <v>96.09448818897638</v>
      </c>
      <c r="Q123" s="53" t="s">
        <v>453</v>
      </c>
      <c r="R123" s="41">
        <v>0.17920000000000003</v>
      </c>
    </row>
    <row r="124" spans="1:18" ht="21.75" customHeight="1">
      <c r="A124" s="24" t="s">
        <v>456</v>
      </c>
      <c r="B124" s="24" t="s">
        <v>457</v>
      </c>
      <c r="C124" s="39" t="str">
        <f>HYPERLINK("http://atberg.aha.ru/dnv/npk2025-8-18.jpg")</f>
        <v>http://atberg.aha.ru/dnv/npk2025-8-18.jpg</v>
      </c>
      <c r="D124" s="25"/>
      <c r="E124" s="24" t="s">
        <v>458</v>
      </c>
      <c r="F124" s="26" t="s">
        <v>459</v>
      </c>
      <c r="G124" s="24" t="s">
        <v>19</v>
      </c>
      <c r="H124" s="27"/>
      <c r="I124" s="28" t="s">
        <v>360</v>
      </c>
      <c r="J124" s="28">
        <v>4.48</v>
      </c>
      <c r="K124" s="24" t="s">
        <v>28</v>
      </c>
      <c r="L124" s="29" t="s">
        <v>394</v>
      </c>
      <c r="M124" s="24"/>
      <c r="N124" s="30"/>
      <c r="O124" s="30" t="s">
        <v>42</v>
      </c>
      <c r="P124" s="41">
        <v>96.09448818897638</v>
      </c>
      <c r="Q124" s="53" t="s">
        <v>457</v>
      </c>
      <c r="R124" s="41">
        <v>0.17920000000000003</v>
      </c>
    </row>
    <row r="125" spans="1:18" ht="21.75" customHeight="1">
      <c r="A125" s="24" t="s">
        <v>460</v>
      </c>
      <c r="B125" s="24" t="s">
        <v>461</v>
      </c>
      <c r="C125" s="39" t="str">
        <f>HYPERLINK("http://atberg.aha.ru/dnv/npk2025-8-19.jpg")</f>
        <v>http://atberg.aha.ru/dnv/npk2025-8-19.jpg</v>
      </c>
      <c r="D125" s="25"/>
      <c r="E125" s="24" t="s">
        <v>462</v>
      </c>
      <c r="F125" s="26" t="s">
        <v>463</v>
      </c>
      <c r="G125" s="24" t="s">
        <v>19</v>
      </c>
      <c r="H125" s="27"/>
      <c r="I125" s="28" t="s">
        <v>360</v>
      </c>
      <c r="J125" s="28">
        <v>4.48</v>
      </c>
      <c r="K125" s="24" t="s">
        <v>28</v>
      </c>
      <c r="L125" s="29" t="s">
        <v>394</v>
      </c>
      <c r="M125" s="24"/>
      <c r="N125" s="30"/>
      <c r="O125" s="30" t="s">
        <v>42</v>
      </c>
      <c r="P125" s="41">
        <v>96.09448818897638</v>
      </c>
      <c r="Q125" s="53" t="s">
        <v>461</v>
      </c>
      <c r="R125" s="41">
        <v>0.17920000000000003</v>
      </c>
    </row>
    <row r="126" spans="1:18" ht="21.75" customHeight="1">
      <c r="A126" s="24" t="s">
        <v>464</v>
      </c>
      <c r="B126" s="24" t="s">
        <v>465</v>
      </c>
      <c r="C126" s="39" t="str">
        <f>HYPERLINK("http://atberg.aha.ru/dnv/npk2025-8-20.jpg")</f>
        <v>http://atberg.aha.ru/dnv/npk2025-8-20.jpg</v>
      </c>
      <c r="D126" s="25"/>
      <c r="E126" s="24" t="s">
        <v>466</v>
      </c>
      <c r="F126" s="26" t="s">
        <v>467</v>
      </c>
      <c r="G126" s="24" t="s">
        <v>19</v>
      </c>
      <c r="H126" s="27"/>
      <c r="I126" s="28" t="s">
        <v>360</v>
      </c>
      <c r="J126" s="28">
        <v>4.48</v>
      </c>
      <c r="K126" s="24" t="s">
        <v>28</v>
      </c>
      <c r="L126" s="29" t="s">
        <v>394</v>
      </c>
      <c r="M126" s="24"/>
      <c r="N126" s="30"/>
      <c r="O126" s="30" t="s">
        <v>42</v>
      </c>
      <c r="P126" s="41">
        <v>96.09448818897638</v>
      </c>
      <c r="Q126" s="53" t="s">
        <v>465</v>
      </c>
      <c r="R126" s="41">
        <v>0.17920000000000003</v>
      </c>
    </row>
    <row r="127" spans="1:18" ht="21.75" customHeight="1">
      <c r="A127" s="24" t="s">
        <v>468</v>
      </c>
      <c r="B127" s="24" t="s">
        <v>469</v>
      </c>
      <c r="C127" s="39" t="str">
        <f>HYPERLINK("http://atberg.aha.ru/dnv/npk2025-8-21.jpg")</f>
        <v>http://atberg.aha.ru/dnv/npk2025-8-21.jpg</v>
      </c>
      <c r="D127" s="25"/>
      <c r="E127" s="24" t="s">
        <v>470</v>
      </c>
      <c r="F127" s="26" t="s">
        <v>471</v>
      </c>
      <c r="G127" s="24" t="s">
        <v>19</v>
      </c>
      <c r="H127" s="27"/>
      <c r="I127" s="28" t="s">
        <v>360</v>
      </c>
      <c r="J127" s="28">
        <v>4.48</v>
      </c>
      <c r="K127" s="24" t="s">
        <v>28</v>
      </c>
      <c r="L127" s="29" t="s">
        <v>394</v>
      </c>
      <c r="M127" s="24"/>
      <c r="N127" s="30"/>
      <c r="O127" s="30" t="s">
        <v>42</v>
      </c>
      <c r="P127" s="41">
        <v>96.09448818897638</v>
      </c>
      <c r="Q127" s="53" t="s">
        <v>469</v>
      </c>
      <c r="R127" s="41">
        <v>0.17920000000000003</v>
      </c>
    </row>
    <row r="128" spans="1:18" ht="21.75" customHeight="1">
      <c r="A128" s="24" t="s">
        <v>472</v>
      </c>
      <c r="B128" s="24" t="s">
        <v>473</v>
      </c>
      <c r="C128" s="39" t="str">
        <f>HYPERLINK("http://atberg.aha.ru/dnv/npk2025-8-22.jpg")</f>
        <v>http://atberg.aha.ru/dnv/npk2025-8-22.jpg</v>
      </c>
      <c r="D128" s="25"/>
      <c r="E128" s="24" t="s">
        <v>474</v>
      </c>
      <c r="F128" s="26" t="s">
        <v>475</v>
      </c>
      <c r="G128" s="24" t="s">
        <v>19</v>
      </c>
      <c r="H128" s="27"/>
      <c r="I128" s="28" t="s">
        <v>360</v>
      </c>
      <c r="J128" s="28">
        <v>4.48</v>
      </c>
      <c r="K128" s="24" t="s">
        <v>28</v>
      </c>
      <c r="L128" s="29" t="s">
        <v>394</v>
      </c>
      <c r="M128" s="24"/>
      <c r="N128" s="30"/>
      <c r="O128" s="30" t="s">
        <v>42</v>
      </c>
      <c r="P128" s="41">
        <v>96.09448818897638</v>
      </c>
      <c r="Q128" s="53" t="s">
        <v>473</v>
      </c>
      <c r="R128" s="41">
        <v>0.17920000000000003</v>
      </c>
    </row>
    <row r="129" spans="1:18" ht="21.75" customHeight="1">
      <c r="A129" s="24" t="s">
        <v>476</v>
      </c>
      <c r="B129" s="24" t="s">
        <v>477</v>
      </c>
      <c r="C129" s="39" t="str">
        <f>HYPERLINK("http://atberg.aha.ru/dnv/npk2025-8-23.jpg")</f>
        <v>http://atberg.aha.ru/dnv/npk2025-8-23.jpg</v>
      </c>
      <c r="D129" s="25"/>
      <c r="E129" s="24" t="s">
        <v>478</v>
      </c>
      <c r="F129" s="26" t="s">
        <v>479</v>
      </c>
      <c r="G129" s="24" t="s">
        <v>19</v>
      </c>
      <c r="H129" s="27"/>
      <c r="I129" s="28" t="s">
        <v>360</v>
      </c>
      <c r="J129" s="28">
        <v>4.48</v>
      </c>
      <c r="K129" s="24" t="s">
        <v>28</v>
      </c>
      <c r="L129" s="29" t="s">
        <v>394</v>
      </c>
      <c r="M129" s="24"/>
      <c r="N129" s="30"/>
      <c r="O129" s="30" t="s">
        <v>42</v>
      </c>
      <c r="P129" s="41">
        <v>96.09448818897638</v>
      </c>
      <c r="Q129" s="53" t="s">
        <v>477</v>
      </c>
      <c r="R129" s="41">
        <v>0.17920000000000003</v>
      </c>
    </row>
    <row r="130" spans="1:18" ht="21.75" customHeight="1">
      <c r="A130" s="24" t="s">
        <v>480</v>
      </c>
      <c r="B130" s="24" t="s">
        <v>481</v>
      </c>
      <c r="C130" s="39" t="str">
        <f>HYPERLINK("http://atberg.aha.ru/dnv/npk2025-8-24.jpg")</f>
        <v>http://atberg.aha.ru/dnv/npk2025-8-24.jpg</v>
      </c>
      <c r="D130" s="25"/>
      <c r="E130" s="24" t="s">
        <v>482</v>
      </c>
      <c r="F130" s="26" t="s">
        <v>483</v>
      </c>
      <c r="G130" s="24" t="s">
        <v>19</v>
      </c>
      <c r="H130" s="27"/>
      <c r="I130" s="28" t="s">
        <v>360</v>
      </c>
      <c r="J130" s="28">
        <v>4.48</v>
      </c>
      <c r="K130" s="24" t="s">
        <v>28</v>
      </c>
      <c r="L130" s="29" t="s">
        <v>394</v>
      </c>
      <c r="M130" s="24"/>
      <c r="N130" s="30"/>
      <c r="O130" s="30" t="s">
        <v>42</v>
      </c>
      <c r="P130" s="41">
        <v>96.09448818897638</v>
      </c>
      <c r="Q130" s="53" t="s">
        <v>481</v>
      </c>
      <c r="R130" s="41">
        <v>0.17920000000000003</v>
      </c>
    </row>
    <row r="131" spans="1:18" ht="21.75" customHeight="1" thickBot="1">
      <c r="A131" s="24" t="s">
        <v>484</v>
      </c>
      <c r="B131" s="24" t="s">
        <v>485</v>
      </c>
      <c r="C131" s="39" t="str">
        <f>HYPERLINK("http://atberg.aha.ru/dnv/npk2025-8-25.jpg")</f>
        <v>http://atberg.aha.ru/dnv/npk2025-8-25.jpg</v>
      </c>
      <c r="D131" s="25"/>
      <c r="E131" s="24" t="s">
        <v>486</v>
      </c>
      <c r="F131" s="26" t="s">
        <v>487</v>
      </c>
      <c r="G131" s="24" t="s">
        <v>19</v>
      </c>
      <c r="H131" s="27"/>
      <c r="I131" s="28" t="s">
        <v>360</v>
      </c>
      <c r="J131" s="28">
        <v>4.48</v>
      </c>
      <c r="K131" s="24" t="s">
        <v>28</v>
      </c>
      <c r="L131" s="29" t="s">
        <v>394</v>
      </c>
      <c r="M131" s="24"/>
      <c r="N131" s="30"/>
      <c r="O131" s="30" t="s">
        <v>42</v>
      </c>
      <c r="P131" s="41">
        <v>96.09448818897638</v>
      </c>
      <c r="Q131" s="53" t="s">
        <v>485</v>
      </c>
      <c r="R131" s="41">
        <v>0.17920000000000003</v>
      </c>
    </row>
    <row r="132" spans="1:18" ht="12.75" customHeight="1">
      <c r="A132" s="17"/>
      <c r="B132" s="17"/>
      <c r="C132" s="17"/>
      <c r="D132" s="18"/>
      <c r="E132" s="19"/>
      <c r="F132" s="20" t="s">
        <v>488</v>
      </c>
      <c r="G132" s="21"/>
      <c r="H132" s="22"/>
      <c r="I132" s="19"/>
      <c r="J132" s="19"/>
      <c r="K132" s="19"/>
      <c r="L132" s="19"/>
      <c r="M132" s="19"/>
      <c r="N132" s="19"/>
      <c r="O132" s="19"/>
      <c r="P132" s="41"/>
      <c r="Q132" s="52"/>
      <c r="R132" s="41"/>
    </row>
    <row r="133" spans="1:18" ht="21.75" customHeight="1">
      <c r="A133" s="24" t="s">
        <v>489</v>
      </c>
      <c r="B133" s="24" t="s">
        <v>490</v>
      </c>
      <c r="C133" s="39" t="str">
        <f>HYPERLINK("http://atberg.aha.ru/dnv/npk2025-09-01.jpg")</f>
        <v>http://atberg.aha.ru/dnv/npk2025-09-01.jpg</v>
      </c>
      <c r="D133" s="25"/>
      <c r="E133" s="24" t="s">
        <v>491</v>
      </c>
      <c r="F133" s="26" t="s">
        <v>492</v>
      </c>
      <c r="G133" s="24" t="s">
        <v>19</v>
      </c>
      <c r="H133" s="27"/>
      <c r="I133" s="28" t="s">
        <v>25</v>
      </c>
      <c r="J133" s="28">
        <v>2.736</v>
      </c>
      <c r="K133" s="24" t="s">
        <v>28</v>
      </c>
      <c r="L133" s="29" t="s">
        <v>493</v>
      </c>
      <c r="M133" s="24"/>
      <c r="N133" s="30"/>
      <c r="O133" s="30" t="s">
        <v>42</v>
      </c>
      <c r="P133" s="41">
        <v>81.92125984251969</v>
      </c>
      <c r="Q133" s="53" t="s">
        <v>490</v>
      </c>
      <c r="R133" s="41">
        <v>0.0912</v>
      </c>
    </row>
    <row r="134" spans="1:18" ht="21.75" customHeight="1">
      <c r="A134" s="24" t="s">
        <v>494</v>
      </c>
      <c r="B134" s="24" t="s">
        <v>495</v>
      </c>
      <c r="C134" s="39" t="str">
        <f>HYPERLINK("http://atberg.aha.ru/dnv/npk2025-09-02.jpg")</f>
        <v>http://atberg.aha.ru/dnv/npk2025-09-02.jpg</v>
      </c>
      <c r="D134" s="25"/>
      <c r="E134" s="24" t="s">
        <v>496</v>
      </c>
      <c r="F134" s="26" t="s">
        <v>280</v>
      </c>
      <c r="G134" s="24" t="s">
        <v>19</v>
      </c>
      <c r="H134" s="27"/>
      <c r="I134" s="28" t="s">
        <v>25</v>
      </c>
      <c r="J134" s="28">
        <v>2.736</v>
      </c>
      <c r="K134" s="24" t="s">
        <v>28</v>
      </c>
      <c r="L134" s="29" t="s">
        <v>493</v>
      </c>
      <c r="M134" s="24"/>
      <c r="N134" s="30"/>
      <c r="O134" s="30" t="s">
        <v>42</v>
      </c>
      <c r="P134" s="41">
        <v>81.92125984251969</v>
      </c>
      <c r="Q134" s="53" t="s">
        <v>495</v>
      </c>
      <c r="R134" s="41">
        <v>0.0912</v>
      </c>
    </row>
    <row r="135" spans="1:18" ht="21.75" customHeight="1">
      <c r="A135" s="24" t="s">
        <v>497</v>
      </c>
      <c r="B135" s="24" t="s">
        <v>498</v>
      </c>
      <c r="C135" s="39" t="str">
        <f>HYPERLINK("http://atberg.aha.ru/dnv/npk2025-09-03.jpg")</f>
        <v>http://atberg.aha.ru/dnv/npk2025-09-03.jpg</v>
      </c>
      <c r="D135" s="25"/>
      <c r="E135" s="24" t="s">
        <v>499</v>
      </c>
      <c r="F135" s="26" t="s">
        <v>284</v>
      </c>
      <c r="G135" s="24" t="s">
        <v>19</v>
      </c>
      <c r="H135" s="27"/>
      <c r="I135" s="28" t="s">
        <v>25</v>
      </c>
      <c r="J135" s="28">
        <v>2.736</v>
      </c>
      <c r="K135" s="24" t="s">
        <v>28</v>
      </c>
      <c r="L135" s="29" t="s">
        <v>493</v>
      </c>
      <c r="M135" s="24"/>
      <c r="N135" s="30"/>
      <c r="O135" s="30" t="s">
        <v>42</v>
      </c>
      <c r="P135" s="41">
        <v>81.92125984251969</v>
      </c>
      <c r="Q135" s="53" t="s">
        <v>498</v>
      </c>
      <c r="R135" s="41">
        <v>0.0912</v>
      </c>
    </row>
    <row r="136" spans="1:18" ht="21.75" customHeight="1">
      <c r="A136" s="24" t="s">
        <v>500</v>
      </c>
      <c r="B136" s="24" t="s">
        <v>501</v>
      </c>
      <c r="C136" s="39" t="str">
        <f>HYPERLINK("http://atberg.aha.ru/dnv/npk2025-09-04.jpg")</f>
        <v>http://atberg.aha.ru/dnv/npk2025-09-04.jpg</v>
      </c>
      <c r="D136" s="25"/>
      <c r="E136" s="24" t="s">
        <v>502</v>
      </c>
      <c r="F136" s="26" t="s">
        <v>365</v>
      </c>
      <c r="G136" s="24" t="s">
        <v>19</v>
      </c>
      <c r="H136" s="27"/>
      <c r="I136" s="28" t="s">
        <v>25</v>
      </c>
      <c r="J136" s="28">
        <v>2.736</v>
      </c>
      <c r="K136" s="24" t="s">
        <v>28</v>
      </c>
      <c r="L136" s="29" t="s">
        <v>493</v>
      </c>
      <c r="M136" s="24"/>
      <c r="N136" s="30"/>
      <c r="O136" s="30" t="s">
        <v>42</v>
      </c>
      <c r="P136" s="41">
        <v>81.92125984251969</v>
      </c>
      <c r="Q136" s="53" t="s">
        <v>501</v>
      </c>
      <c r="R136" s="41">
        <v>0.0912</v>
      </c>
    </row>
    <row r="137" spans="1:18" ht="21.75" customHeight="1">
      <c r="A137" s="24" t="s">
        <v>503</v>
      </c>
      <c r="B137" s="24" t="s">
        <v>504</v>
      </c>
      <c r="C137" s="39" t="str">
        <f>HYPERLINK("http://atberg.aha.ru/dnv/npk2025-09-05.jpg")</f>
        <v>http://atberg.aha.ru/dnv/npk2025-09-05.jpg</v>
      </c>
      <c r="D137" s="25"/>
      <c r="E137" s="24" t="s">
        <v>505</v>
      </c>
      <c r="F137" s="26" t="s">
        <v>506</v>
      </c>
      <c r="G137" s="24" t="s">
        <v>19</v>
      </c>
      <c r="H137" s="27"/>
      <c r="I137" s="28" t="s">
        <v>25</v>
      </c>
      <c r="J137" s="28">
        <v>2.736</v>
      </c>
      <c r="K137" s="24" t="s">
        <v>28</v>
      </c>
      <c r="L137" s="29" t="s">
        <v>493</v>
      </c>
      <c r="M137" s="24"/>
      <c r="N137" s="30"/>
      <c r="O137" s="30" t="s">
        <v>42</v>
      </c>
      <c r="P137" s="41">
        <v>81.92125984251969</v>
      </c>
      <c r="Q137" s="53" t="s">
        <v>504</v>
      </c>
      <c r="R137" s="41">
        <v>0.0912</v>
      </c>
    </row>
    <row r="138" spans="1:18" ht="21.75" customHeight="1">
      <c r="A138" s="24" t="s">
        <v>507</v>
      </c>
      <c r="B138" s="24" t="s">
        <v>508</v>
      </c>
      <c r="C138" s="39" t="str">
        <f>HYPERLINK("http://atberg.aha.ru/dnv/npk2025-09-08.jpg")</f>
        <v>http://atberg.aha.ru/dnv/npk2025-09-08.jpg</v>
      </c>
      <c r="D138" s="25"/>
      <c r="E138" s="24" t="s">
        <v>509</v>
      </c>
      <c r="F138" s="26" t="s">
        <v>30</v>
      </c>
      <c r="G138" s="24" t="s">
        <v>19</v>
      </c>
      <c r="H138" s="27"/>
      <c r="I138" s="28" t="s">
        <v>25</v>
      </c>
      <c r="J138" s="28">
        <v>2.736</v>
      </c>
      <c r="K138" s="24" t="s">
        <v>28</v>
      </c>
      <c r="L138" s="29" t="s">
        <v>493</v>
      </c>
      <c r="M138" s="24"/>
      <c r="N138" s="30"/>
      <c r="O138" s="30" t="s">
        <v>42</v>
      </c>
      <c r="P138" s="41">
        <v>81.92125984251969</v>
      </c>
      <c r="Q138" s="53" t="s">
        <v>508</v>
      </c>
      <c r="R138" s="41">
        <v>0.0912</v>
      </c>
    </row>
    <row r="139" spans="1:18" ht="21.75" customHeight="1">
      <c r="A139" s="24" t="s">
        <v>510</v>
      </c>
      <c r="B139" s="24" t="s">
        <v>511</v>
      </c>
      <c r="C139" s="39" t="str">
        <f>HYPERLINK("http://atberg.aha.ru/dnv/npk2025-09-06.jpg")</f>
        <v>http://atberg.aha.ru/dnv/npk2025-09-06.jpg</v>
      </c>
      <c r="D139" s="25"/>
      <c r="E139" s="24" t="s">
        <v>512</v>
      </c>
      <c r="F139" s="26" t="s">
        <v>513</v>
      </c>
      <c r="G139" s="24" t="s">
        <v>19</v>
      </c>
      <c r="H139" s="27"/>
      <c r="I139" s="28" t="s">
        <v>25</v>
      </c>
      <c r="J139" s="28">
        <v>2.736</v>
      </c>
      <c r="K139" s="24" t="s">
        <v>28</v>
      </c>
      <c r="L139" s="29" t="s">
        <v>493</v>
      </c>
      <c r="M139" s="24"/>
      <c r="N139" s="30"/>
      <c r="O139" s="30" t="s">
        <v>42</v>
      </c>
      <c r="P139" s="41">
        <v>81.92125984251969</v>
      </c>
      <c r="Q139" s="53" t="s">
        <v>511</v>
      </c>
      <c r="R139" s="41">
        <v>0.0912</v>
      </c>
    </row>
    <row r="140" spans="1:18" ht="21.75" customHeight="1">
      <c r="A140" s="24" t="s">
        <v>514</v>
      </c>
      <c r="B140" s="24" t="s">
        <v>515</v>
      </c>
      <c r="C140" s="39" t="str">
        <f>HYPERLINK("http://atberg.aha.ru/dnv/npk2025-09-07.jpg")</f>
        <v>http://atberg.aha.ru/dnv/npk2025-09-07.jpg</v>
      </c>
      <c r="D140" s="25"/>
      <c r="E140" s="24" t="s">
        <v>516</v>
      </c>
      <c r="F140" s="26" t="s">
        <v>517</v>
      </c>
      <c r="G140" s="24" t="s">
        <v>19</v>
      </c>
      <c r="H140" s="27"/>
      <c r="I140" s="28" t="s">
        <v>25</v>
      </c>
      <c r="J140" s="28">
        <v>2.736</v>
      </c>
      <c r="K140" s="24" t="s">
        <v>28</v>
      </c>
      <c r="L140" s="29" t="s">
        <v>493</v>
      </c>
      <c r="M140" s="24"/>
      <c r="N140" s="30"/>
      <c r="O140" s="30" t="s">
        <v>42</v>
      </c>
      <c r="P140" s="41">
        <v>81.92125984251969</v>
      </c>
      <c r="Q140" s="53" t="s">
        <v>515</v>
      </c>
      <c r="R140" s="41">
        <v>0.0912</v>
      </c>
    </row>
    <row r="141" spans="1:18" ht="21.75" customHeight="1">
      <c r="A141" s="24" t="s">
        <v>518</v>
      </c>
      <c r="B141" s="24" t="s">
        <v>519</v>
      </c>
      <c r="C141" s="39" t="str">
        <f>HYPERLINK("http://atberg.aha.ru/dnv/npk2025-09-09.jpg")</f>
        <v>http://atberg.aha.ru/dnv/npk2025-09-09.jpg</v>
      </c>
      <c r="D141" s="25"/>
      <c r="E141" s="24" t="s">
        <v>520</v>
      </c>
      <c r="F141" s="26" t="s">
        <v>373</v>
      </c>
      <c r="G141" s="24" t="s">
        <v>19</v>
      </c>
      <c r="H141" s="27"/>
      <c r="I141" s="28" t="s">
        <v>25</v>
      </c>
      <c r="J141" s="28">
        <v>2.736</v>
      </c>
      <c r="K141" s="24" t="s">
        <v>28</v>
      </c>
      <c r="L141" s="29" t="s">
        <v>493</v>
      </c>
      <c r="M141" s="24"/>
      <c r="N141" s="30"/>
      <c r="O141" s="30" t="s">
        <v>42</v>
      </c>
      <c r="P141" s="41">
        <v>81.92125984251969</v>
      </c>
      <c r="Q141" s="53" t="s">
        <v>519</v>
      </c>
      <c r="R141" s="41">
        <v>0.0912</v>
      </c>
    </row>
    <row r="142" spans="1:18" ht="21.75" customHeight="1">
      <c r="A142" s="24" t="s">
        <v>521</v>
      </c>
      <c r="B142" s="24" t="s">
        <v>522</v>
      </c>
      <c r="C142" s="39" t="str">
        <f>HYPERLINK("http://atberg.aha.ru/dnv/npk2025-09-14.jpg")</f>
        <v>http://atberg.aha.ru/dnv/npk2025-09-14.jpg</v>
      </c>
      <c r="D142" s="25"/>
      <c r="E142" s="24" t="s">
        <v>523</v>
      </c>
      <c r="F142" s="26" t="s">
        <v>524</v>
      </c>
      <c r="G142" s="24" t="s">
        <v>19</v>
      </c>
      <c r="H142" s="27"/>
      <c r="I142" s="28" t="s">
        <v>25</v>
      </c>
      <c r="J142" s="28">
        <v>2.736</v>
      </c>
      <c r="K142" s="24" t="s">
        <v>28</v>
      </c>
      <c r="L142" s="29" t="s">
        <v>493</v>
      </c>
      <c r="M142" s="24"/>
      <c r="N142" s="30"/>
      <c r="O142" s="30" t="s">
        <v>42</v>
      </c>
      <c r="P142" s="41">
        <v>81.92125984251969</v>
      </c>
      <c r="Q142" s="53" t="s">
        <v>522</v>
      </c>
      <c r="R142" s="41">
        <v>0.0912</v>
      </c>
    </row>
    <row r="143" spans="1:18" ht="21.75" customHeight="1" thickBot="1">
      <c r="A143" s="24" t="s">
        <v>525</v>
      </c>
      <c r="B143" s="24" t="s">
        <v>526</v>
      </c>
      <c r="C143" s="39" t="str">
        <f>HYPERLINK("http://atberg.aha.ru/dnv/npk2025-09-15.jpg")</f>
        <v>http://atberg.aha.ru/dnv/npk2025-09-15.jpg</v>
      </c>
      <c r="D143" s="25"/>
      <c r="E143" s="24" t="s">
        <v>527</v>
      </c>
      <c r="F143" s="26" t="s">
        <v>221</v>
      </c>
      <c r="G143" s="24" t="s">
        <v>19</v>
      </c>
      <c r="H143" s="27"/>
      <c r="I143" s="28" t="s">
        <v>25</v>
      </c>
      <c r="J143" s="28">
        <v>2.736</v>
      </c>
      <c r="K143" s="24" t="s">
        <v>28</v>
      </c>
      <c r="L143" s="29" t="s">
        <v>493</v>
      </c>
      <c r="M143" s="24"/>
      <c r="N143" s="30"/>
      <c r="O143" s="30" t="s">
        <v>42</v>
      </c>
      <c r="P143" s="41">
        <v>81.92125984251969</v>
      </c>
      <c r="Q143" s="53" t="s">
        <v>526</v>
      </c>
      <c r="R143" s="41">
        <v>0.0912</v>
      </c>
    </row>
    <row r="144" spans="1:18" ht="12.75" customHeight="1">
      <c r="A144" s="17"/>
      <c r="B144" s="17"/>
      <c r="C144" s="17"/>
      <c r="D144" s="18"/>
      <c r="E144" s="19"/>
      <c r="F144" s="20" t="s">
        <v>528</v>
      </c>
      <c r="G144" s="21"/>
      <c r="H144" s="22"/>
      <c r="I144" s="19"/>
      <c r="J144" s="19"/>
      <c r="K144" s="19"/>
      <c r="L144" s="19"/>
      <c r="M144" s="19"/>
      <c r="N144" s="19"/>
      <c r="O144" s="19"/>
      <c r="P144" s="41"/>
      <c r="Q144" s="52"/>
      <c r="R144" s="41"/>
    </row>
    <row r="145" spans="1:18" ht="32.25" customHeight="1">
      <c r="A145" s="24" t="s">
        <v>529</v>
      </c>
      <c r="B145" s="24" t="s">
        <v>530</v>
      </c>
      <c r="C145" s="39" t="str">
        <f>HYPERLINK("http://atberg.aha.ru/dnv/npk2025-12-08.jpg")</f>
        <v>http://atberg.aha.ru/dnv/npk2025-12-08.jpg</v>
      </c>
      <c r="D145" s="25"/>
      <c r="E145" s="24" t="s">
        <v>531</v>
      </c>
      <c r="F145" s="26" t="s">
        <v>57</v>
      </c>
      <c r="G145" s="24" t="s">
        <v>19</v>
      </c>
      <c r="H145" s="27"/>
      <c r="I145" s="28" t="s">
        <v>18</v>
      </c>
      <c r="J145" s="28">
        <v>1.099</v>
      </c>
      <c r="K145" s="24" t="s">
        <v>38</v>
      </c>
      <c r="L145" s="29" t="s">
        <v>532</v>
      </c>
      <c r="M145" s="24" t="s">
        <v>533</v>
      </c>
      <c r="N145" s="30" t="s">
        <v>534</v>
      </c>
      <c r="O145" s="30" t="s">
        <v>42</v>
      </c>
      <c r="P145" s="41">
        <v>39.77952755905512</v>
      </c>
      <c r="Q145" s="53" t="s">
        <v>530</v>
      </c>
      <c r="R145" s="41">
        <v>0.02198</v>
      </c>
    </row>
    <row r="146" spans="1:18" ht="32.25" customHeight="1" thickBot="1">
      <c r="A146" s="24" t="s">
        <v>535</v>
      </c>
      <c r="B146" s="24" t="s">
        <v>536</v>
      </c>
      <c r="C146" s="39" t="str">
        <f>HYPERLINK("http://atberg.aha.ru/dnv/npk2025-12-09.jpg")</f>
        <v>http://atberg.aha.ru/dnv/npk2025-12-09.jpg</v>
      </c>
      <c r="D146" s="25"/>
      <c r="E146" s="24" t="s">
        <v>537</v>
      </c>
      <c r="F146" s="26" t="s">
        <v>61</v>
      </c>
      <c r="G146" s="24" t="s">
        <v>19</v>
      </c>
      <c r="H146" s="27"/>
      <c r="I146" s="28" t="s">
        <v>18</v>
      </c>
      <c r="J146" s="28">
        <v>1.099</v>
      </c>
      <c r="K146" s="24" t="s">
        <v>38</v>
      </c>
      <c r="L146" s="29" t="s">
        <v>532</v>
      </c>
      <c r="M146" s="24" t="s">
        <v>533</v>
      </c>
      <c r="N146" s="30" t="s">
        <v>534</v>
      </c>
      <c r="O146" s="30" t="s">
        <v>42</v>
      </c>
      <c r="P146" s="41">
        <v>39.77952755905512</v>
      </c>
      <c r="Q146" s="53" t="s">
        <v>536</v>
      </c>
      <c r="R146" s="41">
        <v>0.02198</v>
      </c>
    </row>
    <row r="147" spans="1:18" ht="12.75" customHeight="1">
      <c r="A147" s="17"/>
      <c r="B147" s="17"/>
      <c r="C147" s="17"/>
      <c r="D147" s="18"/>
      <c r="E147" s="19"/>
      <c r="F147" s="20" t="s">
        <v>538</v>
      </c>
      <c r="G147" s="21"/>
      <c r="H147" s="22"/>
      <c r="I147" s="19"/>
      <c r="J147" s="19"/>
      <c r="K147" s="19"/>
      <c r="L147" s="19"/>
      <c r="M147" s="19"/>
      <c r="N147" s="19"/>
      <c r="O147" s="19"/>
      <c r="P147" s="41"/>
      <c r="Q147" s="52"/>
      <c r="R147" s="41"/>
    </row>
    <row r="148" spans="1:18" ht="32.25" customHeight="1">
      <c r="A148" s="24" t="s">
        <v>539</v>
      </c>
      <c r="B148" s="24" t="s">
        <v>540</v>
      </c>
      <c r="C148" s="39" t="str">
        <f>HYPERLINK("http://atberg.aha.ru/dnv/npk2025-13-04.jpg")</f>
        <v>http://atberg.aha.ru/dnv/npk2025-13-04.jpg</v>
      </c>
      <c r="D148" s="25"/>
      <c r="E148" s="24" t="s">
        <v>541</v>
      </c>
      <c r="F148" s="26" t="s">
        <v>280</v>
      </c>
      <c r="G148" s="24" t="s">
        <v>19</v>
      </c>
      <c r="H148" s="27"/>
      <c r="I148" s="28" t="s">
        <v>18</v>
      </c>
      <c r="J148" s="28">
        <v>1.143</v>
      </c>
      <c r="K148" s="24" t="s">
        <v>137</v>
      </c>
      <c r="L148" s="29" t="s">
        <v>542</v>
      </c>
      <c r="M148" s="24" t="s">
        <v>351</v>
      </c>
      <c r="N148" s="30" t="s">
        <v>534</v>
      </c>
      <c r="O148" s="30" t="s">
        <v>42</v>
      </c>
      <c r="P148" s="41">
        <v>55.65354330708662</v>
      </c>
      <c r="Q148" s="53" t="s">
        <v>540</v>
      </c>
      <c r="R148" s="41">
        <v>0.022860000000000002</v>
      </c>
    </row>
    <row r="149" spans="1:18" ht="32.25" customHeight="1">
      <c r="A149" s="24" t="s">
        <v>543</v>
      </c>
      <c r="B149" s="24" t="s">
        <v>544</v>
      </c>
      <c r="C149" s="39" t="str">
        <f>HYPERLINK("http://atberg.aha.ru/dnv/npk2025-13-05.jpg")</f>
        <v>http://atberg.aha.ru/dnv/npk2025-13-05.jpg</v>
      </c>
      <c r="D149" s="25"/>
      <c r="E149" s="24" t="s">
        <v>545</v>
      </c>
      <c r="F149" s="26" t="s">
        <v>284</v>
      </c>
      <c r="G149" s="24" t="s">
        <v>19</v>
      </c>
      <c r="H149" s="27"/>
      <c r="I149" s="28" t="s">
        <v>18</v>
      </c>
      <c r="J149" s="28">
        <v>1.143</v>
      </c>
      <c r="K149" s="24" t="s">
        <v>137</v>
      </c>
      <c r="L149" s="29" t="s">
        <v>542</v>
      </c>
      <c r="M149" s="24" t="s">
        <v>351</v>
      </c>
      <c r="N149" s="30" t="s">
        <v>534</v>
      </c>
      <c r="O149" s="30" t="s">
        <v>42</v>
      </c>
      <c r="P149" s="41">
        <v>55.65354330708662</v>
      </c>
      <c r="Q149" s="53" t="s">
        <v>544</v>
      </c>
      <c r="R149" s="41">
        <v>0.022860000000000002</v>
      </c>
    </row>
    <row r="150" spans="1:18" ht="32.25" customHeight="1">
      <c r="A150" s="24" t="s">
        <v>546</v>
      </c>
      <c r="B150" s="24" t="s">
        <v>547</v>
      </c>
      <c r="C150" s="39" t="str">
        <f>HYPERLINK("http://atberg.aha.ru/dnv/npk2025-13-01.jpg")</f>
        <v>http://atberg.aha.ru/dnv/npk2025-13-01.jpg</v>
      </c>
      <c r="D150" s="25"/>
      <c r="E150" s="24" t="s">
        <v>548</v>
      </c>
      <c r="F150" s="26" t="s">
        <v>549</v>
      </c>
      <c r="G150" s="24" t="s">
        <v>19</v>
      </c>
      <c r="H150" s="27"/>
      <c r="I150" s="28" t="s">
        <v>18</v>
      </c>
      <c r="J150" s="28">
        <v>1.143</v>
      </c>
      <c r="K150" s="24" t="s">
        <v>137</v>
      </c>
      <c r="L150" s="29" t="s">
        <v>542</v>
      </c>
      <c r="M150" s="24" t="s">
        <v>351</v>
      </c>
      <c r="N150" s="30" t="s">
        <v>534</v>
      </c>
      <c r="O150" s="30" t="s">
        <v>42</v>
      </c>
      <c r="P150" s="41">
        <v>55.65354330708662</v>
      </c>
      <c r="Q150" s="53" t="s">
        <v>547</v>
      </c>
      <c r="R150" s="41">
        <v>0.022860000000000002</v>
      </c>
    </row>
    <row r="151" spans="1:18" ht="32.25" customHeight="1">
      <c r="A151" s="24" t="s">
        <v>550</v>
      </c>
      <c r="B151" s="24" t="s">
        <v>551</v>
      </c>
      <c r="C151" s="39" t="str">
        <f>HYPERLINK("http://atberg.aha.ru/dnv/npk2025-13-02.jpg")</f>
        <v>http://atberg.aha.ru/dnv/npk2025-13-02.jpg</v>
      </c>
      <c r="D151" s="25"/>
      <c r="E151" s="24" t="s">
        <v>552</v>
      </c>
      <c r="F151" s="26" t="s">
        <v>553</v>
      </c>
      <c r="G151" s="24" t="s">
        <v>19</v>
      </c>
      <c r="H151" s="27"/>
      <c r="I151" s="28" t="s">
        <v>18</v>
      </c>
      <c r="J151" s="28">
        <v>1.143</v>
      </c>
      <c r="K151" s="24" t="s">
        <v>137</v>
      </c>
      <c r="L151" s="29" t="s">
        <v>542</v>
      </c>
      <c r="M151" s="24" t="s">
        <v>351</v>
      </c>
      <c r="N151" s="30" t="s">
        <v>534</v>
      </c>
      <c r="O151" s="30" t="s">
        <v>42</v>
      </c>
      <c r="P151" s="41">
        <v>55.65354330708662</v>
      </c>
      <c r="Q151" s="53" t="s">
        <v>551</v>
      </c>
      <c r="R151" s="41">
        <v>0.022860000000000002</v>
      </c>
    </row>
    <row r="152" spans="1:18" ht="32.25" customHeight="1">
      <c r="A152" s="24" t="s">
        <v>554</v>
      </c>
      <c r="B152" s="24" t="s">
        <v>555</v>
      </c>
      <c r="C152" s="39" t="str">
        <f>HYPERLINK("http://atberg.aha.ru/dnv/npk2025-13-03.jpg")</f>
        <v>http://atberg.aha.ru/dnv/npk2025-13-03.jpg</v>
      </c>
      <c r="D152" s="25"/>
      <c r="E152" s="24" t="s">
        <v>556</v>
      </c>
      <c r="F152" s="26" t="s">
        <v>557</v>
      </c>
      <c r="G152" s="24" t="s">
        <v>19</v>
      </c>
      <c r="H152" s="27"/>
      <c r="I152" s="28" t="s">
        <v>18</v>
      </c>
      <c r="J152" s="28">
        <v>1.143</v>
      </c>
      <c r="K152" s="24" t="s">
        <v>137</v>
      </c>
      <c r="L152" s="29" t="s">
        <v>542</v>
      </c>
      <c r="M152" s="24" t="s">
        <v>351</v>
      </c>
      <c r="N152" s="30" t="s">
        <v>534</v>
      </c>
      <c r="O152" s="30" t="s">
        <v>42</v>
      </c>
      <c r="P152" s="41">
        <v>55.65354330708662</v>
      </c>
      <c r="Q152" s="53" t="s">
        <v>555</v>
      </c>
      <c r="R152" s="41">
        <v>0.022860000000000002</v>
      </c>
    </row>
    <row r="153" spans="1:18" ht="32.25" customHeight="1" thickBot="1">
      <c r="A153" s="24" t="s">
        <v>558</v>
      </c>
      <c r="B153" s="24" t="s">
        <v>559</v>
      </c>
      <c r="C153" s="39" t="str">
        <f>HYPERLINK("http://atberg.aha.ru/dnv/npk2025-13-06.jpg")</f>
        <v>http://atberg.aha.ru/dnv/npk2025-13-06.jpg</v>
      </c>
      <c r="D153" s="25"/>
      <c r="E153" s="24" t="s">
        <v>560</v>
      </c>
      <c r="F153" s="26" t="s">
        <v>221</v>
      </c>
      <c r="G153" s="24" t="s">
        <v>19</v>
      </c>
      <c r="H153" s="27"/>
      <c r="I153" s="28" t="s">
        <v>18</v>
      </c>
      <c r="J153" s="28">
        <v>1.143</v>
      </c>
      <c r="K153" s="24" t="s">
        <v>137</v>
      </c>
      <c r="L153" s="29" t="s">
        <v>542</v>
      </c>
      <c r="M153" s="24" t="s">
        <v>351</v>
      </c>
      <c r="N153" s="30" t="s">
        <v>534</v>
      </c>
      <c r="O153" s="30" t="s">
        <v>42</v>
      </c>
      <c r="P153" s="41">
        <v>55.65354330708662</v>
      </c>
      <c r="Q153" s="53" t="s">
        <v>559</v>
      </c>
      <c r="R153" s="41">
        <v>0.022860000000000002</v>
      </c>
    </row>
    <row r="154" spans="1:18" ht="12.75" customHeight="1">
      <c r="A154" s="17"/>
      <c r="B154" s="17"/>
      <c r="C154" s="17"/>
      <c r="D154" s="18"/>
      <c r="E154" s="19"/>
      <c r="F154" s="20" t="s">
        <v>561</v>
      </c>
      <c r="G154" s="21"/>
      <c r="H154" s="22"/>
      <c r="I154" s="19"/>
      <c r="J154" s="19"/>
      <c r="K154" s="19"/>
      <c r="L154" s="19"/>
      <c r="M154" s="19"/>
      <c r="N154" s="19"/>
      <c r="O154" s="19"/>
      <c r="P154" s="41"/>
      <c r="Q154" s="52"/>
      <c r="R154" s="41"/>
    </row>
    <row r="155" spans="1:18" ht="42.75" customHeight="1">
      <c r="A155" s="24" t="s">
        <v>562</v>
      </c>
      <c r="B155" s="24" t="s">
        <v>563</v>
      </c>
      <c r="C155" s="39" t="str">
        <f>HYPERLINK("http://atberg.aha.ru/dnv/npk2025-14-01.jpg")</f>
        <v>http://atberg.aha.ru/dnv/npk2025-14-01.jpg</v>
      </c>
      <c r="D155" s="25"/>
      <c r="E155" s="24" t="s">
        <v>564</v>
      </c>
      <c r="F155" s="26" t="s">
        <v>565</v>
      </c>
      <c r="G155" s="24" t="s">
        <v>19</v>
      </c>
      <c r="H155" s="27"/>
      <c r="I155" s="28" t="s">
        <v>18</v>
      </c>
      <c r="J155" s="28">
        <v>1.816</v>
      </c>
      <c r="K155" s="24" t="s">
        <v>137</v>
      </c>
      <c r="L155" s="29" t="s">
        <v>566</v>
      </c>
      <c r="M155" s="24"/>
      <c r="N155" s="30" t="s">
        <v>567</v>
      </c>
      <c r="O155" s="30" t="s">
        <v>42</v>
      </c>
      <c r="P155" s="41">
        <v>39.77952755905512</v>
      </c>
      <c r="Q155" s="53" t="s">
        <v>563</v>
      </c>
      <c r="R155" s="41">
        <v>0.03632</v>
      </c>
    </row>
    <row r="156" spans="1:18" ht="42.75" customHeight="1">
      <c r="A156" s="24" t="s">
        <v>568</v>
      </c>
      <c r="B156" s="24" t="s">
        <v>569</v>
      </c>
      <c r="C156" s="39" t="str">
        <f>HYPERLINK("http://atberg.aha.ru/dnv/npk2025-14-02.jpg")</f>
        <v>http://atberg.aha.ru/dnv/npk2025-14-02.jpg</v>
      </c>
      <c r="D156" s="25"/>
      <c r="E156" s="24" t="s">
        <v>570</v>
      </c>
      <c r="F156" s="26" t="s">
        <v>571</v>
      </c>
      <c r="G156" s="24" t="s">
        <v>19</v>
      </c>
      <c r="H156" s="27"/>
      <c r="I156" s="28" t="s">
        <v>18</v>
      </c>
      <c r="J156" s="28">
        <v>1.816</v>
      </c>
      <c r="K156" s="24" t="s">
        <v>137</v>
      </c>
      <c r="L156" s="29" t="s">
        <v>566</v>
      </c>
      <c r="M156" s="24"/>
      <c r="N156" s="30" t="s">
        <v>567</v>
      </c>
      <c r="O156" s="30" t="s">
        <v>42</v>
      </c>
      <c r="P156" s="41">
        <v>39.77952755905512</v>
      </c>
      <c r="Q156" s="53" t="s">
        <v>569</v>
      </c>
      <c r="R156" s="41">
        <v>0.03632</v>
      </c>
    </row>
    <row r="157" spans="1:18" ht="42.75" customHeight="1">
      <c r="A157" s="24" t="s">
        <v>572</v>
      </c>
      <c r="B157" s="24" t="s">
        <v>573</v>
      </c>
      <c r="C157" s="39" t="str">
        <f>HYPERLINK("http://atberg.aha.ru/dnv/npk2025-14-03.jpg")</f>
        <v>http://atberg.aha.ru/dnv/npk2025-14-03.jpg</v>
      </c>
      <c r="D157" s="25"/>
      <c r="E157" s="24" t="s">
        <v>574</v>
      </c>
      <c r="F157" s="26" t="s">
        <v>575</v>
      </c>
      <c r="G157" s="24" t="s">
        <v>19</v>
      </c>
      <c r="H157" s="27"/>
      <c r="I157" s="28" t="s">
        <v>18</v>
      </c>
      <c r="J157" s="28">
        <v>1.816</v>
      </c>
      <c r="K157" s="24" t="s">
        <v>137</v>
      </c>
      <c r="L157" s="29" t="s">
        <v>566</v>
      </c>
      <c r="M157" s="24"/>
      <c r="N157" s="30" t="s">
        <v>567</v>
      </c>
      <c r="O157" s="30" t="s">
        <v>42</v>
      </c>
      <c r="P157" s="41">
        <v>39.77952755905512</v>
      </c>
      <c r="Q157" s="53" t="s">
        <v>573</v>
      </c>
      <c r="R157" s="41">
        <v>0.03632</v>
      </c>
    </row>
    <row r="158" spans="1:18" ht="42.75" customHeight="1" thickBot="1">
      <c r="A158" s="24" t="s">
        <v>576</v>
      </c>
      <c r="B158" s="24" t="s">
        <v>577</v>
      </c>
      <c r="C158" s="39" t="str">
        <f>HYPERLINK("http://atberg.aha.ru/dnv/npk2025-14-04.jpg")</f>
        <v>http://atberg.aha.ru/dnv/npk2025-14-04.jpg</v>
      </c>
      <c r="D158" s="25"/>
      <c r="E158" s="24" t="s">
        <v>578</v>
      </c>
      <c r="F158" s="26" t="s">
        <v>579</v>
      </c>
      <c r="G158" s="24" t="s">
        <v>19</v>
      </c>
      <c r="H158" s="27"/>
      <c r="I158" s="28" t="s">
        <v>18</v>
      </c>
      <c r="J158" s="28">
        <v>1.816</v>
      </c>
      <c r="K158" s="24" t="s">
        <v>137</v>
      </c>
      <c r="L158" s="29" t="s">
        <v>566</v>
      </c>
      <c r="M158" s="24"/>
      <c r="N158" s="30" t="s">
        <v>567</v>
      </c>
      <c r="O158" s="30" t="s">
        <v>42</v>
      </c>
      <c r="P158" s="41">
        <v>39.77952755905512</v>
      </c>
      <c r="Q158" s="53" t="s">
        <v>577</v>
      </c>
      <c r="R158" s="41">
        <v>0.03632</v>
      </c>
    </row>
    <row r="159" spans="1:18" ht="12.75" customHeight="1">
      <c r="A159" s="17"/>
      <c r="B159" s="17"/>
      <c r="C159" s="17"/>
      <c r="D159" s="18"/>
      <c r="E159" s="19"/>
      <c r="F159" s="20" t="s">
        <v>580</v>
      </c>
      <c r="G159" s="21"/>
      <c r="H159" s="22"/>
      <c r="I159" s="19"/>
      <c r="J159" s="19"/>
      <c r="K159" s="19"/>
      <c r="L159" s="19"/>
      <c r="M159" s="19"/>
      <c r="N159" s="19"/>
      <c r="O159" s="19"/>
      <c r="P159" s="41"/>
      <c r="Q159" s="52"/>
      <c r="R159" s="41"/>
    </row>
    <row r="160" spans="1:18" ht="32.25" customHeight="1">
      <c r="A160" s="24" t="s">
        <v>581</v>
      </c>
      <c r="B160" s="24" t="s">
        <v>582</v>
      </c>
      <c r="C160" s="39" t="str">
        <f>HYPERLINK("http://atberg.aha.ru/dnv/npk2025-10-01.jpg")</f>
        <v>http://atberg.aha.ru/dnv/npk2025-10-01.jpg</v>
      </c>
      <c r="D160" s="25"/>
      <c r="E160" s="24" t="s">
        <v>583</v>
      </c>
      <c r="F160" s="26" t="s">
        <v>584</v>
      </c>
      <c r="G160" s="24" t="s">
        <v>19</v>
      </c>
      <c r="H160" s="27"/>
      <c r="I160" s="28" t="s">
        <v>21</v>
      </c>
      <c r="J160" s="28">
        <v>3.04</v>
      </c>
      <c r="K160" s="24" t="s">
        <v>137</v>
      </c>
      <c r="L160" s="29" t="s">
        <v>585</v>
      </c>
      <c r="M160" s="24" t="s">
        <v>40</v>
      </c>
      <c r="N160" s="30" t="s">
        <v>534</v>
      </c>
      <c r="O160" s="30" t="s">
        <v>42</v>
      </c>
      <c r="P160" s="41">
        <v>50.55118110236221</v>
      </c>
      <c r="Q160" s="53" t="s">
        <v>582</v>
      </c>
      <c r="R160" s="41">
        <v>0.038</v>
      </c>
    </row>
    <row r="161" spans="1:18" ht="32.25" customHeight="1">
      <c r="A161" s="24" t="s">
        <v>586</v>
      </c>
      <c r="B161" s="24" t="s">
        <v>587</v>
      </c>
      <c r="C161" s="39" t="str">
        <f>HYPERLINK("http://atberg.aha.ru/dnv/npk2025-10-02.jpg")</f>
        <v>http://atberg.aha.ru/dnv/npk2025-10-02.jpg</v>
      </c>
      <c r="D161" s="25"/>
      <c r="E161" s="24" t="s">
        <v>588</v>
      </c>
      <c r="F161" s="26" t="s">
        <v>53</v>
      </c>
      <c r="G161" s="24" t="s">
        <v>19</v>
      </c>
      <c r="H161" s="27"/>
      <c r="I161" s="28" t="s">
        <v>21</v>
      </c>
      <c r="J161" s="28">
        <v>3.04</v>
      </c>
      <c r="K161" s="24" t="s">
        <v>137</v>
      </c>
      <c r="L161" s="29" t="s">
        <v>585</v>
      </c>
      <c r="M161" s="24" t="s">
        <v>40</v>
      </c>
      <c r="N161" s="30" t="s">
        <v>534</v>
      </c>
      <c r="O161" s="30" t="s">
        <v>42</v>
      </c>
      <c r="P161" s="41">
        <v>50.55118110236221</v>
      </c>
      <c r="Q161" s="53" t="s">
        <v>587</v>
      </c>
      <c r="R161" s="41">
        <v>0.038</v>
      </c>
    </row>
    <row r="162" spans="1:18" ht="32.25" customHeight="1">
      <c r="A162" s="24" t="s">
        <v>589</v>
      </c>
      <c r="B162" s="24" t="s">
        <v>590</v>
      </c>
      <c r="C162" s="39" t="str">
        <f>HYPERLINK("http://atberg.aha.ru/dnv/npk2025-10-10.jpg")</f>
        <v>http://atberg.aha.ru/dnv/npk2025-10-10.jpg</v>
      </c>
      <c r="D162" s="25"/>
      <c r="E162" s="24" t="s">
        <v>591</v>
      </c>
      <c r="F162" s="26" t="s">
        <v>280</v>
      </c>
      <c r="G162" s="24" t="s">
        <v>19</v>
      </c>
      <c r="H162" s="27"/>
      <c r="I162" s="28" t="s">
        <v>21</v>
      </c>
      <c r="J162" s="28">
        <v>3.04</v>
      </c>
      <c r="K162" s="24" t="s">
        <v>137</v>
      </c>
      <c r="L162" s="29" t="s">
        <v>585</v>
      </c>
      <c r="M162" s="24" t="s">
        <v>40</v>
      </c>
      <c r="N162" s="30" t="s">
        <v>534</v>
      </c>
      <c r="O162" s="30" t="s">
        <v>42</v>
      </c>
      <c r="P162" s="41">
        <v>50.55118110236221</v>
      </c>
      <c r="Q162" s="53" t="s">
        <v>590</v>
      </c>
      <c r="R162" s="41">
        <v>0.038</v>
      </c>
    </row>
    <row r="163" spans="1:18" ht="32.25" customHeight="1">
      <c r="A163" s="24" t="s">
        <v>592</v>
      </c>
      <c r="B163" s="24" t="s">
        <v>593</v>
      </c>
      <c r="C163" s="39" t="str">
        <f>HYPERLINK("http://atberg.aha.ru/dnv/npk2025-10-11.jpg")</f>
        <v>http://atberg.aha.ru/dnv/npk2025-10-11.jpg</v>
      </c>
      <c r="D163" s="25"/>
      <c r="E163" s="24" t="s">
        <v>594</v>
      </c>
      <c r="F163" s="26" t="s">
        <v>284</v>
      </c>
      <c r="G163" s="24" t="s">
        <v>19</v>
      </c>
      <c r="H163" s="27"/>
      <c r="I163" s="28" t="s">
        <v>21</v>
      </c>
      <c r="J163" s="28">
        <v>3.04</v>
      </c>
      <c r="K163" s="24" t="s">
        <v>137</v>
      </c>
      <c r="L163" s="29" t="s">
        <v>585</v>
      </c>
      <c r="M163" s="24" t="s">
        <v>40</v>
      </c>
      <c r="N163" s="30" t="s">
        <v>534</v>
      </c>
      <c r="O163" s="30" t="s">
        <v>42</v>
      </c>
      <c r="P163" s="41">
        <v>50.55118110236221</v>
      </c>
      <c r="Q163" s="53" t="s">
        <v>593</v>
      </c>
      <c r="R163" s="41">
        <v>0.038</v>
      </c>
    </row>
    <row r="164" spans="1:18" ht="36.75" customHeight="1">
      <c r="A164" s="24" t="s">
        <v>595</v>
      </c>
      <c r="B164" s="24" t="s">
        <v>596</v>
      </c>
      <c r="C164" s="39" t="str">
        <f>HYPERLINK("http://atberg.aha.ru/dnv/npk2025-10-13.jpg")</f>
        <v>http://atberg.aha.ru/dnv/npk2025-10-13.jpg</v>
      </c>
      <c r="D164" s="25"/>
      <c r="E164" s="24" t="s">
        <v>597</v>
      </c>
      <c r="F164" s="26" t="s">
        <v>598</v>
      </c>
      <c r="G164" s="24" t="s">
        <v>19</v>
      </c>
      <c r="H164" s="27"/>
      <c r="I164" s="28" t="s">
        <v>21</v>
      </c>
      <c r="J164" s="28">
        <v>3.04</v>
      </c>
      <c r="K164" s="24" t="s">
        <v>137</v>
      </c>
      <c r="L164" s="29" t="s">
        <v>585</v>
      </c>
      <c r="M164" s="24" t="s">
        <v>40</v>
      </c>
      <c r="N164" s="30" t="s">
        <v>534</v>
      </c>
      <c r="O164" s="30" t="s">
        <v>42</v>
      </c>
      <c r="P164" s="41">
        <v>50.55118110236221</v>
      </c>
      <c r="Q164" s="53" t="s">
        <v>596</v>
      </c>
      <c r="R164" s="41">
        <v>0.038</v>
      </c>
    </row>
    <row r="165" spans="1:18" ht="32.25" customHeight="1">
      <c r="A165" s="24" t="s">
        <v>599</v>
      </c>
      <c r="B165" s="24" t="s">
        <v>600</v>
      </c>
      <c r="C165" s="39" t="str">
        <f>HYPERLINK("http://atberg.aha.ru/dnv/npk2025-10-03.jpg")</f>
        <v>http://atberg.aha.ru/dnv/npk2025-10-03.jpg</v>
      </c>
      <c r="D165" s="25"/>
      <c r="E165" s="24" t="s">
        <v>601</v>
      </c>
      <c r="F165" s="26" t="s">
        <v>295</v>
      </c>
      <c r="G165" s="24" t="s">
        <v>19</v>
      </c>
      <c r="H165" s="27"/>
      <c r="I165" s="28" t="s">
        <v>21</v>
      </c>
      <c r="J165" s="28">
        <v>3.04</v>
      </c>
      <c r="K165" s="24" t="s">
        <v>137</v>
      </c>
      <c r="L165" s="29" t="s">
        <v>585</v>
      </c>
      <c r="M165" s="24" t="s">
        <v>40</v>
      </c>
      <c r="N165" s="30" t="s">
        <v>534</v>
      </c>
      <c r="O165" s="30" t="s">
        <v>42</v>
      </c>
      <c r="P165" s="41">
        <v>50.55118110236221</v>
      </c>
      <c r="Q165" s="53" t="s">
        <v>600</v>
      </c>
      <c r="R165" s="41">
        <v>0.038</v>
      </c>
    </row>
    <row r="166" spans="1:18" ht="32.25" customHeight="1">
      <c r="A166" s="24" t="s">
        <v>602</v>
      </c>
      <c r="B166" s="24" t="s">
        <v>603</v>
      </c>
      <c r="C166" s="39" t="str">
        <f>HYPERLINK("http://atberg.aha.ru/dnv/npk2025-10-04.jpg")</f>
        <v>http://atberg.aha.ru/dnv/npk2025-10-04.jpg</v>
      </c>
      <c r="D166" s="25"/>
      <c r="E166" s="24" t="s">
        <v>604</v>
      </c>
      <c r="F166" s="26" t="s">
        <v>29</v>
      </c>
      <c r="G166" s="24" t="s">
        <v>19</v>
      </c>
      <c r="H166" s="27"/>
      <c r="I166" s="28" t="s">
        <v>21</v>
      </c>
      <c r="J166" s="28">
        <v>3.04</v>
      </c>
      <c r="K166" s="24" t="s">
        <v>137</v>
      </c>
      <c r="L166" s="29" t="s">
        <v>585</v>
      </c>
      <c r="M166" s="24" t="s">
        <v>40</v>
      </c>
      <c r="N166" s="30" t="s">
        <v>534</v>
      </c>
      <c r="O166" s="30" t="s">
        <v>42</v>
      </c>
      <c r="P166" s="41">
        <v>50.55118110236221</v>
      </c>
      <c r="Q166" s="53" t="s">
        <v>603</v>
      </c>
      <c r="R166" s="41">
        <v>0.038</v>
      </c>
    </row>
    <row r="167" spans="1:18" ht="32.25" customHeight="1">
      <c r="A167" s="24" t="s">
        <v>605</v>
      </c>
      <c r="B167" s="24" t="s">
        <v>606</v>
      </c>
      <c r="C167" s="39" t="str">
        <f>HYPERLINK("http://atberg.aha.ru/dnv/npk2025-10-05.jpg")</f>
        <v>http://atberg.aha.ru/dnv/npk2025-10-05.jpg</v>
      </c>
      <c r="D167" s="25"/>
      <c r="E167" s="24" t="s">
        <v>607</v>
      </c>
      <c r="F167" s="26" t="s">
        <v>116</v>
      </c>
      <c r="G167" s="24" t="s">
        <v>19</v>
      </c>
      <c r="H167" s="27"/>
      <c r="I167" s="28" t="s">
        <v>21</v>
      </c>
      <c r="J167" s="28">
        <v>3.04</v>
      </c>
      <c r="K167" s="24" t="s">
        <v>137</v>
      </c>
      <c r="L167" s="29" t="s">
        <v>585</v>
      </c>
      <c r="M167" s="24" t="s">
        <v>40</v>
      </c>
      <c r="N167" s="30" t="s">
        <v>534</v>
      </c>
      <c r="O167" s="30" t="s">
        <v>42</v>
      </c>
      <c r="P167" s="41">
        <v>50.55118110236221</v>
      </c>
      <c r="Q167" s="53" t="s">
        <v>606</v>
      </c>
      <c r="R167" s="41">
        <v>0.038</v>
      </c>
    </row>
    <row r="168" spans="1:18" ht="32.25" customHeight="1">
      <c r="A168" s="24" t="s">
        <v>608</v>
      </c>
      <c r="B168" s="24" t="s">
        <v>609</v>
      </c>
      <c r="C168" s="39" t="str">
        <f>HYPERLINK("http://atberg.aha.ru/dnv/npk2025-10-06.jpg")</f>
        <v>http://atberg.aha.ru/dnv/npk2025-10-06.jpg</v>
      </c>
      <c r="D168" s="25"/>
      <c r="E168" s="24" t="s">
        <v>610</v>
      </c>
      <c r="F168" s="26" t="s">
        <v>447</v>
      </c>
      <c r="G168" s="24" t="s">
        <v>19</v>
      </c>
      <c r="H168" s="27"/>
      <c r="I168" s="28" t="s">
        <v>21</v>
      </c>
      <c r="J168" s="28">
        <v>3.04</v>
      </c>
      <c r="K168" s="24" t="s">
        <v>137</v>
      </c>
      <c r="L168" s="29" t="s">
        <v>585</v>
      </c>
      <c r="M168" s="24" t="s">
        <v>40</v>
      </c>
      <c r="N168" s="30" t="s">
        <v>534</v>
      </c>
      <c r="O168" s="30" t="s">
        <v>42</v>
      </c>
      <c r="P168" s="41">
        <v>50.55118110236221</v>
      </c>
      <c r="Q168" s="53" t="s">
        <v>609</v>
      </c>
      <c r="R168" s="41">
        <v>0.038</v>
      </c>
    </row>
    <row r="169" spans="1:18" ht="32.25" customHeight="1">
      <c r="A169" s="24" t="s">
        <v>611</v>
      </c>
      <c r="B169" s="24" t="s">
        <v>612</v>
      </c>
      <c r="C169" s="39" t="str">
        <f>HYPERLINK("http://atberg.aha.ru/dnv/npk2025-10-07.jpg")</f>
        <v>http://atberg.aha.ru/dnv/npk2025-10-07.jpg</v>
      </c>
      <c r="D169" s="25"/>
      <c r="E169" s="24" t="s">
        <v>613</v>
      </c>
      <c r="F169" s="26" t="s">
        <v>614</v>
      </c>
      <c r="G169" s="24" t="s">
        <v>19</v>
      </c>
      <c r="H169" s="27"/>
      <c r="I169" s="28" t="s">
        <v>21</v>
      </c>
      <c r="J169" s="28">
        <v>3.04</v>
      </c>
      <c r="K169" s="24" t="s">
        <v>137</v>
      </c>
      <c r="L169" s="29" t="s">
        <v>585</v>
      </c>
      <c r="M169" s="24" t="s">
        <v>40</v>
      </c>
      <c r="N169" s="30" t="s">
        <v>534</v>
      </c>
      <c r="O169" s="30" t="s">
        <v>42</v>
      </c>
      <c r="P169" s="41">
        <v>50.55118110236221</v>
      </c>
      <c r="Q169" s="53" t="s">
        <v>612</v>
      </c>
      <c r="R169" s="41">
        <v>0.038</v>
      </c>
    </row>
    <row r="170" spans="1:18" ht="32.25" customHeight="1">
      <c r="A170" s="24" t="s">
        <v>615</v>
      </c>
      <c r="B170" s="24" t="s">
        <v>616</v>
      </c>
      <c r="C170" s="39" t="str">
        <f>HYPERLINK("http://atberg.aha.ru/dnv/npk2025-10-08.jpg")</f>
        <v>http://atberg.aha.ru/dnv/npk2025-10-08.jpg</v>
      </c>
      <c r="D170" s="25"/>
      <c r="E170" s="24" t="s">
        <v>617</v>
      </c>
      <c r="F170" s="26" t="s">
        <v>618</v>
      </c>
      <c r="G170" s="24" t="s">
        <v>19</v>
      </c>
      <c r="H170" s="27"/>
      <c r="I170" s="28" t="s">
        <v>21</v>
      </c>
      <c r="J170" s="28">
        <v>3.04</v>
      </c>
      <c r="K170" s="24" t="s">
        <v>137</v>
      </c>
      <c r="L170" s="29" t="s">
        <v>585</v>
      </c>
      <c r="M170" s="24" t="s">
        <v>40</v>
      </c>
      <c r="N170" s="30" t="s">
        <v>534</v>
      </c>
      <c r="O170" s="30" t="s">
        <v>42</v>
      </c>
      <c r="P170" s="41">
        <v>50.55118110236221</v>
      </c>
      <c r="Q170" s="53" t="s">
        <v>616</v>
      </c>
      <c r="R170" s="41">
        <v>0.038</v>
      </c>
    </row>
    <row r="171" spans="1:18" ht="32.25" customHeight="1">
      <c r="A171" s="24" t="s">
        <v>619</v>
      </c>
      <c r="B171" s="24" t="s">
        <v>620</v>
      </c>
      <c r="C171" s="39" t="str">
        <f>HYPERLINK("http://atberg.aha.ru/dnv/npk2025-10-09.jpg")</f>
        <v>http://atberg.aha.ru/dnv/npk2025-10-09.jpg</v>
      </c>
      <c r="D171" s="25"/>
      <c r="E171" s="24" t="s">
        <v>621</v>
      </c>
      <c r="F171" s="26" t="s">
        <v>209</v>
      </c>
      <c r="G171" s="24" t="s">
        <v>19</v>
      </c>
      <c r="H171" s="27"/>
      <c r="I171" s="28" t="s">
        <v>21</v>
      </c>
      <c r="J171" s="28">
        <v>3.04</v>
      </c>
      <c r="K171" s="24" t="s">
        <v>137</v>
      </c>
      <c r="L171" s="29"/>
      <c r="M171" s="24" t="s">
        <v>40</v>
      </c>
      <c r="N171" s="30" t="s">
        <v>534</v>
      </c>
      <c r="O171" s="30" t="s">
        <v>42</v>
      </c>
      <c r="P171" s="41">
        <v>50.55118110236221</v>
      </c>
      <c r="Q171" s="53" t="s">
        <v>620</v>
      </c>
      <c r="R171" s="41">
        <v>0.038</v>
      </c>
    </row>
    <row r="172" spans="1:18" ht="32.25" customHeight="1" thickBot="1">
      <c r="A172" s="24" t="s">
        <v>622</v>
      </c>
      <c r="B172" s="24" t="s">
        <v>623</v>
      </c>
      <c r="C172" s="39" t="str">
        <f>HYPERLINK("http://atberg.aha.ru/dnv/npk2025-10-12.jpg")</f>
        <v>http://atberg.aha.ru/dnv/npk2025-10-12.jpg</v>
      </c>
      <c r="D172" s="25"/>
      <c r="E172" s="24" t="s">
        <v>624</v>
      </c>
      <c r="F172" s="26" t="s">
        <v>487</v>
      </c>
      <c r="G172" s="24" t="s">
        <v>19</v>
      </c>
      <c r="H172" s="27"/>
      <c r="I172" s="28" t="s">
        <v>21</v>
      </c>
      <c r="J172" s="28">
        <v>3.04</v>
      </c>
      <c r="K172" s="24" t="s">
        <v>137</v>
      </c>
      <c r="L172" s="29" t="s">
        <v>585</v>
      </c>
      <c r="M172" s="24" t="s">
        <v>40</v>
      </c>
      <c r="N172" s="30" t="s">
        <v>534</v>
      </c>
      <c r="O172" s="30" t="s">
        <v>42</v>
      </c>
      <c r="P172" s="41">
        <v>50.55118110236221</v>
      </c>
      <c r="Q172" s="53" t="s">
        <v>623</v>
      </c>
      <c r="R172" s="41">
        <v>0.038</v>
      </c>
    </row>
    <row r="173" spans="1:18" ht="12.75" customHeight="1">
      <c r="A173" s="17"/>
      <c r="B173" s="17"/>
      <c r="C173" s="17"/>
      <c r="D173" s="18"/>
      <c r="E173" s="19"/>
      <c r="F173" s="20" t="s">
        <v>625</v>
      </c>
      <c r="G173" s="21"/>
      <c r="H173" s="22"/>
      <c r="I173" s="19"/>
      <c r="J173" s="19"/>
      <c r="K173" s="19"/>
      <c r="L173" s="19"/>
      <c r="M173" s="19"/>
      <c r="N173" s="19"/>
      <c r="O173" s="19"/>
      <c r="P173" s="41"/>
      <c r="Q173" s="52"/>
      <c r="R173" s="41"/>
    </row>
    <row r="174" spans="1:18" ht="32.25" customHeight="1">
      <c r="A174" s="24" t="s">
        <v>626</v>
      </c>
      <c r="B174" s="24" t="s">
        <v>627</v>
      </c>
      <c r="C174" s="39" t="str">
        <f>HYPERLINK("http://atberg.aha.ru/dnv/npk2025-11-01.jpg")</f>
        <v>http://atberg.aha.ru/dnv/npk2025-11-01.jpg</v>
      </c>
      <c r="D174" s="25"/>
      <c r="E174" s="24" t="s">
        <v>628</v>
      </c>
      <c r="F174" s="26" t="s">
        <v>22</v>
      </c>
      <c r="G174" s="24" t="s">
        <v>19</v>
      </c>
      <c r="H174" s="27"/>
      <c r="I174" s="28" t="s">
        <v>24</v>
      </c>
      <c r="J174" s="28">
        <v>2.27</v>
      </c>
      <c r="K174" s="24" t="s">
        <v>629</v>
      </c>
      <c r="L174" s="29" t="s">
        <v>630</v>
      </c>
      <c r="M174" s="24" t="s">
        <v>40</v>
      </c>
      <c r="N174" s="30" t="s">
        <v>534</v>
      </c>
      <c r="O174" s="30" t="s">
        <v>42</v>
      </c>
      <c r="P174" s="41">
        <v>31.842519685039367</v>
      </c>
      <c r="Q174" s="53" t="s">
        <v>627</v>
      </c>
      <c r="R174" s="41">
        <v>0.01891666666666667</v>
      </c>
    </row>
    <row r="175" spans="1:18" ht="32.25" customHeight="1">
      <c r="A175" s="24" t="s">
        <v>631</v>
      </c>
      <c r="B175" s="24" t="s">
        <v>632</v>
      </c>
      <c r="C175" s="39" t="str">
        <f>HYPERLINK("http://atberg.aha.ru/dnv/npk2025-11-07.jpg")</f>
        <v>http://atberg.aha.ru/dnv/npk2025-11-07.jpg</v>
      </c>
      <c r="D175" s="25"/>
      <c r="E175" s="24" t="s">
        <v>633</v>
      </c>
      <c r="F175" s="26" t="s">
        <v>280</v>
      </c>
      <c r="G175" s="24" t="s">
        <v>19</v>
      </c>
      <c r="H175" s="27"/>
      <c r="I175" s="28" t="s">
        <v>24</v>
      </c>
      <c r="J175" s="28">
        <v>2.27</v>
      </c>
      <c r="K175" s="24" t="s">
        <v>629</v>
      </c>
      <c r="L175" s="29" t="s">
        <v>630</v>
      </c>
      <c r="M175" s="24" t="s">
        <v>40</v>
      </c>
      <c r="N175" s="30" t="s">
        <v>534</v>
      </c>
      <c r="O175" s="30" t="s">
        <v>42</v>
      </c>
      <c r="P175" s="41">
        <v>31.842519685039367</v>
      </c>
      <c r="Q175" s="53" t="s">
        <v>632</v>
      </c>
      <c r="R175" s="41">
        <v>0.01891666666666667</v>
      </c>
    </row>
    <row r="176" spans="1:18" ht="32.25" customHeight="1">
      <c r="A176" s="24" t="s">
        <v>634</v>
      </c>
      <c r="B176" s="24" t="s">
        <v>635</v>
      </c>
      <c r="C176" s="39" t="str">
        <f>HYPERLINK("http://atberg.aha.ru/dnv/npk2025-11-08.jpg")</f>
        <v>http://atberg.aha.ru/dnv/npk2025-11-08.jpg</v>
      </c>
      <c r="D176" s="25"/>
      <c r="E176" s="24" t="s">
        <v>636</v>
      </c>
      <c r="F176" s="26" t="s">
        <v>284</v>
      </c>
      <c r="G176" s="24" t="s">
        <v>19</v>
      </c>
      <c r="H176" s="27"/>
      <c r="I176" s="28" t="s">
        <v>24</v>
      </c>
      <c r="J176" s="28">
        <v>2.27</v>
      </c>
      <c r="K176" s="24" t="s">
        <v>629</v>
      </c>
      <c r="L176" s="29" t="s">
        <v>630</v>
      </c>
      <c r="M176" s="24" t="s">
        <v>40</v>
      </c>
      <c r="N176" s="30" t="s">
        <v>534</v>
      </c>
      <c r="O176" s="30" t="s">
        <v>42</v>
      </c>
      <c r="P176" s="41">
        <v>31.842519685039367</v>
      </c>
      <c r="Q176" s="53" t="s">
        <v>635</v>
      </c>
      <c r="R176" s="41">
        <v>0.01891666666666667</v>
      </c>
    </row>
    <row r="177" spans="1:18" ht="32.25" customHeight="1">
      <c r="A177" s="24" t="s">
        <v>637</v>
      </c>
      <c r="B177" s="24" t="s">
        <v>638</v>
      </c>
      <c r="C177" s="39" t="str">
        <f>HYPERLINK("http://atberg.aha.ru/dnv/npk2025-11-02.jpg")</f>
        <v>http://atberg.aha.ru/dnv/npk2025-11-02.jpg</v>
      </c>
      <c r="D177" s="25"/>
      <c r="E177" s="24" t="s">
        <v>639</v>
      </c>
      <c r="F177" s="26" t="s">
        <v>640</v>
      </c>
      <c r="G177" s="24" t="s">
        <v>19</v>
      </c>
      <c r="H177" s="27"/>
      <c r="I177" s="28" t="s">
        <v>24</v>
      </c>
      <c r="J177" s="28">
        <v>2.27</v>
      </c>
      <c r="K177" s="24" t="s">
        <v>629</v>
      </c>
      <c r="L177" s="29" t="s">
        <v>630</v>
      </c>
      <c r="M177" s="24" t="s">
        <v>40</v>
      </c>
      <c r="N177" s="30" t="s">
        <v>534</v>
      </c>
      <c r="O177" s="30" t="s">
        <v>42</v>
      </c>
      <c r="P177" s="41">
        <v>31.842519685039367</v>
      </c>
      <c r="Q177" s="53" t="s">
        <v>638</v>
      </c>
      <c r="R177" s="41">
        <v>0.01891666666666667</v>
      </c>
    </row>
    <row r="178" spans="1:18" ht="32.25" customHeight="1">
      <c r="A178" s="24" t="s">
        <v>641</v>
      </c>
      <c r="B178" s="24" t="s">
        <v>642</v>
      </c>
      <c r="C178" s="39" t="str">
        <f>HYPERLINK("http://atberg.aha.ru/dnv/npk2025-11-03.jpg")</f>
        <v>http://atberg.aha.ru/dnv/npk2025-11-03.jpg</v>
      </c>
      <c r="D178" s="25"/>
      <c r="E178" s="24" t="s">
        <v>643</v>
      </c>
      <c r="F178" s="26" t="s">
        <v>29</v>
      </c>
      <c r="G178" s="24" t="s">
        <v>19</v>
      </c>
      <c r="H178" s="27"/>
      <c r="I178" s="28" t="s">
        <v>24</v>
      </c>
      <c r="J178" s="28">
        <v>2.27</v>
      </c>
      <c r="K178" s="24" t="s">
        <v>629</v>
      </c>
      <c r="L178" s="29" t="s">
        <v>630</v>
      </c>
      <c r="M178" s="24" t="s">
        <v>40</v>
      </c>
      <c r="N178" s="30" t="s">
        <v>534</v>
      </c>
      <c r="O178" s="30" t="s">
        <v>42</v>
      </c>
      <c r="P178" s="41">
        <v>31.842519685039367</v>
      </c>
      <c r="Q178" s="53" t="s">
        <v>642</v>
      </c>
      <c r="R178" s="41">
        <v>0.01891666666666667</v>
      </c>
    </row>
    <row r="179" spans="1:18" ht="32.25" customHeight="1">
      <c r="A179" s="24" t="s">
        <v>644</v>
      </c>
      <c r="B179" s="24" t="s">
        <v>645</v>
      </c>
      <c r="C179" s="39" t="str">
        <f>HYPERLINK("http://atberg.aha.ru/dnv/npk2024-12-04.jpg")</f>
        <v>http://atberg.aha.ru/dnv/npk2024-12-04.jpg</v>
      </c>
      <c r="D179" s="25"/>
      <c r="E179" s="24" t="s">
        <v>646</v>
      </c>
      <c r="F179" s="26" t="s">
        <v>169</v>
      </c>
      <c r="G179" s="24" t="s">
        <v>19</v>
      </c>
      <c r="H179" s="27"/>
      <c r="I179" s="28" t="s">
        <v>24</v>
      </c>
      <c r="J179" s="28">
        <v>2.27</v>
      </c>
      <c r="K179" s="24" t="s">
        <v>629</v>
      </c>
      <c r="L179" s="29" t="s">
        <v>630</v>
      </c>
      <c r="M179" s="24" t="s">
        <v>40</v>
      </c>
      <c r="N179" s="30" t="s">
        <v>534</v>
      </c>
      <c r="O179" s="30" t="s">
        <v>42</v>
      </c>
      <c r="P179" s="41">
        <v>31.842519685039367</v>
      </c>
      <c r="Q179" s="53" t="s">
        <v>645</v>
      </c>
      <c r="R179" s="41">
        <v>0.01891666666666667</v>
      </c>
    </row>
    <row r="180" spans="1:18" ht="32.25" customHeight="1">
      <c r="A180" s="24" t="s">
        <v>647</v>
      </c>
      <c r="B180" s="24" t="s">
        <v>648</v>
      </c>
      <c r="C180" s="39" t="str">
        <f>HYPERLINK("http://atberg.aha.ru/dnv/npk2025-11-05.jpg")</f>
        <v>http://atberg.aha.ru/dnv/npk2025-11-05.jpg</v>
      </c>
      <c r="D180" s="25"/>
      <c r="E180" s="24" t="s">
        <v>649</v>
      </c>
      <c r="F180" s="26" t="s">
        <v>650</v>
      </c>
      <c r="G180" s="24" t="s">
        <v>19</v>
      </c>
      <c r="H180" s="27"/>
      <c r="I180" s="28" t="s">
        <v>24</v>
      </c>
      <c r="J180" s="28">
        <v>2.27</v>
      </c>
      <c r="K180" s="24" t="s">
        <v>629</v>
      </c>
      <c r="L180" s="29" t="s">
        <v>630</v>
      </c>
      <c r="M180" s="24" t="s">
        <v>40</v>
      </c>
      <c r="N180" s="30" t="s">
        <v>534</v>
      </c>
      <c r="O180" s="30" t="s">
        <v>42</v>
      </c>
      <c r="P180" s="41">
        <v>31.842519685039367</v>
      </c>
      <c r="Q180" s="53" t="s">
        <v>648</v>
      </c>
      <c r="R180" s="41">
        <v>0.01891666666666667</v>
      </c>
    </row>
    <row r="181" spans="1:18" ht="32.25" customHeight="1">
      <c r="A181" s="24" t="s">
        <v>651</v>
      </c>
      <c r="B181" s="24" t="s">
        <v>652</v>
      </c>
      <c r="C181" s="39" t="str">
        <f>HYPERLINK("http://atberg.aha.ru/dnv/npk2025-11-06.jpg")</f>
        <v>http://atberg.aha.ru/dnv/npk2025-11-06.jpg</v>
      </c>
      <c r="D181" s="25"/>
      <c r="E181" s="24" t="s">
        <v>653</v>
      </c>
      <c r="F181" s="26" t="s">
        <v>344</v>
      </c>
      <c r="G181" s="24" t="s">
        <v>19</v>
      </c>
      <c r="H181" s="27"/>
      <c r="I181" s="28" t="s">
        <v>24</v>
      </c>
      <c r="J181" s="28">
        <v>2.27</v>
      </c>
      <c r="K181" s="24" t="s">
        <v>629</v>
      </c>
      <c r="L181" s="29" t="s">
        <v>630</v>
      </c>
      <c r="M181" s="24" t="s">
        <v>40</v>
      </c>
      <c r="N181" s="30" t="s">
        <v>534</v>
      </c>
      <c r="O181" s="30" t="s">
        <v>42</v>
      </c>
      <c r="P181" s="41">
        <v>31.842519685039367</v>
      </c>
      <c r="Q181" s="53" t="s">
        <v>652</v>
      </c>
      <c r="R181" s="41">
        <v>0.01891666666666667</v>
      </c>
    </row>
    <row r="182" spans="1:18" ht="32.25" customHeight="1">
      <c r="A182" s="24" t="s">
        <v>654</v>
      </c>
      <c r="B182" s="24" t="s">
        <v>655</v>
      </c>
      <c r="C182" s="39" t="str">
        <f>HYPERLINK("http://atberg.aha.ru/dnv/npk2025-11-09.jpg")</f>
        <v>http://atberg.aha.ru/dnv/npk2025-11-09.jpg</v>
      </c>
      <c r="D182" s="25"/>
      <c r="E182" s="24" t="s">
        <v>656</v>
      </c>
      <c r="F182" s="26" t="s">
        <v>221</v>
      </c>
      <c r="G182" s="24" t="s">
        <v>19</v>
      </c>
      <c r="H182" s="27"/>
      <c r="I182" s="28" t="s">
        <v>24</v>
      </c>
      <c r="J182" s="28">
        <v>2.27</v>
      </c>
      <c r="K182" s="24" t="s">
        <v>629</v>
      </c>
      <c r="L182" s="29" t="s">
        <v>630</v>
      </c>
      <c r="M182" s="24" t="s">
        <v>40</v>
      </c>
      <c r="N182" s="30" t="s">
        <v>534</v>
      </c>
      <c r="O182" s="30" t="s">
        <v>42</v>
      </c>
      <c r="P182" s="41">
        <v>31.842519685039367</v>
      </c>
      <c r="Q182" s="53" t="s">
        <v>655</v>
      </c>
      <c r="R182" s="41">
        <v>0.01891666666666667</v>
      </c>
    </row>
    <row r="183" spans="1:18" ht="32.25" customHeight="1" thickBot="1">
      <c r="A183" s="24" t="s">
        <v>657</v>
      </c>
      <c r="B183" s="24" t="s">
        <v>658</v>
      </c>
      <c r="C183" s="39" t="str">
        <f>HYPERLINK("http://atberg.aha.ru/dnv/npk2025-11-10.jpg")</f>
        <v>http://atberg.aha.ru/dnv/npk2025-11-10.jpg</v>
      </c>
      <c r="D183" s="25"/>
      <c r="E183" s="24" t="s">
        <v>659</v>
      </c>
      <c r="F183" s="26" t="s">
        <v>660</v>
      </c>
      <c r="G183" s="24" t="s">
        <v>19</v>
      </c>
      <c r="H183" s="27"/>
      <c r="I183" s="28" t="s">
        <v>24</v>
      </c>
      <c r="J183" s="28">
        <v>2.27</v>
      </c>
      <c r="K183" s="24" t="s">
        <v>629</v>
      </c>
      <c r="L183" s="29" t="s">
        <v>630</v>
      </c>
      <c r="M183" s="24" t="s">
        <v>40</v>
      </c>
      <c r="N183" s="30" t="s">
        <v>534</v>
      </c>
      <c r="O183" s="30" t="s">
        <v>42</v>
      </c>
      <c r="P183" s="41">
        <v>31.842519685039367</v>
      </c>
      <c r="Q183" s="53" t="s">
        <v>658</v>
      </c>
      <c r="R183" s="41">
        <v>0.01891666666666667</v>
      </c>
    </row>
    <row r="184" spans="1:18" ht="12.75" customHeight="1">
      <c r="A184" s="17"/>
      <c r="B184" s="17"/>
      <c r="C184" s="17"/>
      <c r="D184" s="18"/>
      <c r="E184" s="19"/>
      <c r="F184" s="20" t="s">
        <v>661</v>
      </c>
      <c r="G184" s="21"/>
      <c r="H184" s="22"/>
      <c r="I184" s="19"/>
      <c r="J184" s="19"/>
      <c r="K184" s="19"/>
      <c r="L184" s="19"/>
      <c r="M184" s="19"/>
      <c r="N184" s="19"/>
      <c r="O184" s="19"/>
      <c r="P184" s="41"/>
      <c r="Q184" s="52"/>
      <c r="R184" s="41"/>
    </row>
    <row r="185" spans="1:18" ht="12.75" customHeight="1">
      <c r="A185" s="31"/>
      <c r="B185" s="31"/>
      <c r="C185" s="31"/>
      <c r="D185" s="32"/>
      <c r="E185" s="33"/>
      <c r="F185" s="34" t="s">
        <v>662</v>
      </c>
      <c r="G185" s="35"/>
      <c r="H185" s="36"/>
      <c r="I185" s="33"/>
      <c r="J185" s="33"/>
      <c r="K185" s="33"/>
      <c r="L185" s="33"/>
      <c r="M185" s="33"/>
      <c r="N185" s="33"/>
      <c r="O185" s="33"/>
      <c r="P185" s="41"/>
      <c r="Q185" s="54"/>
      <c r="R185" s="41"/>
    </row>
    <row r="186" spans="1:18" ht="36.75" customHeight="1">
      <c r="A186" s="24" t="s">
        <v>664</v>
      </c>
      <c r="B186" s="24" t="s">
        <v>665</v>
      </c>
      <c r="C186" s="39" t="str">
        <f>HYPERLINK("http://atberg.aha.ru/dnv/npk2025-15-02.jpg")</f>
        <v>http://atberg.aha.ru/dnv/npk2025-15-02.jpg</v>
      </c>
      <c r="D186" s="25"/>
      <c r="E186" s="24" t="s">
        <v>666</v>
      </c>
      <c r="F186" s="26" t="s">
        <v>667</v>
      </c>
      <c r="G186" s="24" t="s">
        <v>19</v>
      </c>
      <c r="H186" s="27"/>
      <c r="I186" s="28" t="s">
        <v>20</v>
      </c>
      <c r="J186" s="28">
        <v>2.238</v>
      </c>
      <c r="K186" s="24" t="s">
        <v>31</v>
      </c>
      <c r="L186" s="29" t="s">
        <v>630</v>
      </c>
      <c r="M186" s="24" t="s">
        <v>23</v>
      </c>
      <c r="N186" s="30" t="s">
        <v>663</v>
      </c>
      <c r="O186" s="30" t="s">
        <v>42</v>
      </c>
      <c r="P186" s="41">
        <v>31.937007874015748</v>
      </c>
      <c r="Q186" s="53">
        <v>9785766811640</v>
      </c>
      <c r="R186" s="41">
        <v>0.1119</v>
      </c>
    </row>
    <row r="187" spans="1:18" ht="12.75" customHeight="1">
      <c r="A187" s="31"/>
      <c r="B187" s="31"/>
      <c r="C187" s="31"/>
      <c r="D187" s="32"/>
      <c r="E187" s="33"/>
      <c r="F187" s="34" t="s">
        <v>668</v>
      </c>
      <c r="G187" s="35"/>
      <c r="H187" s="36"/>
      <c r="I187" s="33"/>
      <c r="J187" s="33"/>
      <c r="K187" s="33"/>
      <c r="L187" s="33"/>
      <c r="M187" s="33"/>
      <c r="N187" s="33"/>
      <c r="O187" s="33"/>
      <c r="P187" s="41"/>
      <c r="Q187" s="54"/>
      <c r="R187" s="41"/>
    </row>
    <row r="188" spans="1:18" ht="42.75" customHeight="1">
      <c r="A188" s="24" t="s">
        <v>669</v>
      </c>
      <c r="B188" s="24" t="s">
        <v>670</v>
      </c>
      <c r="C188" s="39" t="str">
        <f>HYPERLINK("http://atberg.aha.ru/dnv/npk2025-15-03.jpg")</f>
        <v>http://atberg.aha.ru/dnv/npk2025-15-03.jpg</v>
      </c>
      <c r="D188" s="25"/>
      <c r="E188" s="24" t="s">
        <v>671</v>
      </c>
      <c r="F188" s="26" t="s">
        <v>672</v>
      </c>
      <c r="G188" s="24" t="s">
        <v>19</v>
      </c>
      <c r="H188" s="27"/>
      <c r="I188" s="28" t="s">
        <v>20</v>
      </c>
      <c r="J188" s="28">
        <v>2.292</v>
      </c>
      <c r="K188" s="24" t="s">
        <v>31</v>
      </c>
      <c r="L188" s="29" t="s">
        <v>630</v>
      </c>
      <c r="M188" s="24" t="s">
        <v>23</v>
      </c>
      <c r="N188" s="30" t="s">
        <v>673</v>
      </c>
      <c r="O188" s="30" t="s">
        <v>42</v>
      </c>
      <c r="P188" s="41">
        <v>33.354330708661415</v>
      </c>
      <c r="Q188" s="53">
        <v>9785766811916</v>
      </c>
      <c r="R188" s="41">
        <v>0.1146</v>
      </c>
    </row>
    <row r="189" spans="1:18" ht="42.75" customHeight="1">
      <c r="A189" s="24" t="s">
        <v>674</v>
      </c>
      <c r="B189" s="24" t="s">
        <v>675</v>
      </c>
      <c r="C189" s="39" t="str">
        <f>HYPERLINK("http://atberg.aha.ru/dnv/npk2025-15-04.jpg")</f>
        <v>http://atberg.aha.ru/dnv/npk2025-15-04.jpg</v>
      </c>
      <c r="D189" s="25"/>
      <c r="E189" s="24" t="s">
        <v>676</v>
      </c>
      <c r="F189" s="26" t="s">
        <v>677</v>
      </c>
      <c r="G189" s="24" t="s">
        <v>19</v>
      </c>
      <c r="H189" s="27"/>
      <c r="I189" s="28" t="s">
        <v>20</v>
      </c>
      <c r="J189" s="28">
        <v>2.292</v>
      </c>
      <c r="K189" s="24" t="s">
        <v>31</v>
      </c>
      <c r="L189" s="29" t="s">
        <v>630</v>
      </c>
      <c r="M189" s="24" t="s">
        <v>23</v>
      </c>
      <c r="N189" s="30" t="s">
        <v>673</v>
      </c>
      <c r="O189" s="30" t="s">
        <v>42</v>
      </c>
      <c r="P189" s="41">
        <v>33.354330708661415</v>
      </c>
      <c r="Q189" s="53">
        <v>9785766811893</v>
      </c>
      <c r="R189" s="41">
        <v>0.1146</v>
      </c>
    </row>
    <row r="190" spans="1:18" ht="42.75" customHeight="1">
      <c r="A190" s="24" t="s">
        <v>678</v>
      </c>
      <c r="B190" s="24" t="s">
        <v>679</v>
      </c>
      <c r="C190" s="39" t="str">
        <f>HYPERLINK("http://atberg.aha.ru/dnv/npk2025-15-05.jpg")</f>
        <v>http://atberg.aha.ru/dnv/npk2025-15-05.jpg</v>
      </c>
      <c r="D190" s="25"/>
      <c r="E190" s="24" t="s">
        <v>680</v>
      </c>
      <c r="F190" s="26" t="s">
        <v>681</v>
      </c>
      <c r="G190" s="24" t="s">
        <v>19</v>
      </c>
      <c r="H190" s="27"/>
      <c r="I190" s="28" t="s">
        <v>20</v>
      </c>
      <c r="J190" s="28">
        <v>2.292</v>
      </c>
      <c r="K190" s="24" t="s">
        <v>31</v>
      </c>
      <c r="L190" s="29" t="s">
        <v>630</v>
      </c>
      <c r="M190" s="24" t="s">
        <v>23</v>
      </c>
      <c r="N190" s="30" t="s">
        <v>673</v>
      </c>
      <c r="O190" s="30" t="s">
        <v>42</v>
      </c>
      <c r="P190" s="41">
        <v>33.354330708661415</v>
      </c>
      <c r="Q190" s="53">
        <v>9785766811909</v>
      </c>
      <c r="R190" s="41">
        <v>0.1146</v>
      </c>
    </row>
    <row r="191" spans="1:18" ht="12.75" customHeight="1">
      <c r="A191" s="31"/>
      <c r="B191" s="31"/>
      <c r="C191" s="31"/>
      <c r="D191" s="32"/>
      <c r="E191" s="33"/>
      <c r="F191" s="34" t="s">
        <v>682</v>
      </c>
      <c r="G191" s="35"/>
      <c r="H191" s="36"/>
      <c r="I191" s="33"/>
      <c r="J191" s="33"/>
      <c r="K191" s="33"/>
      <c r="L191" s="33"/>
      <c r="M191" s="33"/>
      <c r="N191" s="33"/>
      <c r="O191" s="33"/>
      <c r="P191" s="41"/>
      <c r="Q191" s="54"/>
      <c r="R191" s="41"/>
    </row>
    <row r="192" spans="1:18" ht="48.75" customHeight="1">
      <c r="A192" s="24" t="s">
        <v>683</v>
      </c>
      <c r="B192" s="24" t="s">
        <v>684</v>
      </c>
      <c r="C192" s="39" t="str">
        <f>HYPERLINK("http://atberg.aha.ru/dnv/npk2025-15-06.jpg")</f>
        <v>http://atberg.aha.ru/dnv/npk2025-15-06.jpg</v>
      </c>
      <c r="D192" s="25"/>
      <c r="E192" s="24" t="s">
        <v>685</v>
      </c>
      <c r="F192" s="26" t="s">
        <v>686</v>
      </c>
      <c r="G192" s="24" t="s">
        <v>19</v>
      </c>
      <c r="H192" s="27"/>
      <c r="I192" s="28" t="s">
        <v>20</v>
      </c>
      <c r="J192" s="28">
        <v>2.684</v>
      </c>
      <c r="K192" s="24" t="s">
        <v>31</v>
      </c>
      <c r="L192" s="29" t="s">
        <v>630</v>
      </c>
      <c r="M192" s="24" t="s">
        <v>23</v>
      </c>
      <c r="N192" s="30" t="s">
        <v>687</v>
      </c>
      <c r="O192" s="30" t="s">
        <v>42</v>
      </c>
      <c r="P192" s="41">
        <v>52.53543307086614</v>
      </c>
      <c r="Q192" s="53">
        <v>9785766811831</v>
      </c>
      <c r="R192" s="41">
        <v>0.1342</v>
      </c>
    </row>
    <row r="193" spans="1:18" ht="48.75" customHeight="1" thickBot="1">
      <c r="A193" s="24" t="s">
        <v>688</v>
      </c>
      <c r="B193" s="24" t="s">
        <v>689</v>
      </c>
      <c r="C193" s="39" t="str">
        <f>HYPERLINK("http://atberg.aha.ru/dnv/npk2025-15-07.jpg")</f>
        <v>http://atberg.aha.ru/dnv/npk2025-15-07.jpg</v>
      </c>
      <c r="D193" s="25"/>
      <c r="E193" s="24" t="s">
        <v>690</v>
      </c>
      <c r="F193" s="26" t="s">
        <v>691</v>
      </c>
      <c r="G193" s="24" t="s">
        <v>19</v>
      </c>
      <c r="H193" s="27"/>
      <c r="I193" s="28" t="s">
        <v>20</v>
      </c>
      <c r="J193" s="28">
        <v>2.684</v>
      </c>
      <c r="K193" s="24" t="s">
        <v>31</v>
      </c>
      <c r="L193" s="29" t="s">
        <v>630</v>
      </c>
      <c r="M193" s="24" t="s">
        <v>23</v>
      </c>
      <c r="N193" s="30" t="s">
        <v>687</v>
      </c>
      <c r="O193" s="30" t="s">
        <v>42</v>
      </c>
      <c r="P193" s="41">
        <v>52.53543307086614</v>
      </c>
      <c r="Q193" s="53">
        <v>9785766811848</v>
      </c>
      <c r="R193" s="41">
        <v>0.1342</v>
      </c>
    </row>
    <row r="194" spans="1:18" ht="12.75" customHeight="1">
      <c r="A194" s="17"/>
      <c r="B194" s="17"/>
      <c r="C194" s="17"/>
      <c r="D194" s="18"/>
      <c r="E194" s="19"/>
      <c r="F194" s="20" t="s">
        <v>692</v>
      </c>
      <c r="G194" s="21"/>
      <c r="H194" s="22"/>
      <c r="I194" s="19"/>
      <c r="J194" s="19"/>
      <c r="K194" s="19"/>
      <c r="L194" s="19"/>
      <c r="M194" s="19"/>
      <c r="N194" s="19"/>
      <c r="O194" s="19"/>
      <c r="P194" s="41"/>
      <c r="Q194" s="52"/>
      <c r="R194" s="41"/>
    </row>
    <row r="195" spans="1:18" ht="24.75" customHeight="1" thickBot="1">
      <c r="A195" s="24" t="s">
        <v>693</v>
      </c>
      <c r="B195" s="24" t="s">
        <v>694</v>
      </c>
      <c r="C195" s="39" t="str">
        <f>HYPERLINK("http://atberg.aha.ru/dnv/npk2025-17-01.jpg")</f>
        <v>http://atberg.aha.ru/dnv/npk2025-17-01.jpg</v>
      </c>
      <c r="D195" s="25" t="s">
        <v>695</v>
      </c>
      <c r="E195" s="24" t="s">
        <v>696</v>
      </c>
      <c r="F195" s="26" t="s">
        <v>697</v>
      </c>
      <c r="G195" s="24" t="s">
        <v>19</v>
      </c>
      <c r="H195" s="27"/>
      <c r="I195" s="28" t="s">
        <v>25</v>
      </c>
      <c r="J195" s="28">
        <v>1.322</v>
      </c>
      <c r="K195" s="24" t="s">
        <v>31</v>
      </c>
      <c r="L195" s="29" t="s">
        <v>698</v>
      </c>
      <c r="M195" s="24" t="s">
        <v>26</v>
      </c>
      <c r="N195" s="30"/>
      <c r="O195" s="30" t="s">
        <v>699</v>
      </c>
      <c r="P195" s="41">
        <v>34.2992125984252</v>
      </c>
      <c r="Q195" s="53">
        <v>9785766811824</v>
      </c>
      <c r="R195" s="41">
        <v>0.04406666666666667</v>
      </c>
    </row>
    <row r="196" spans="1:18" ht="12.75" customHeight="1">
      <c r="A196" s="17"/>
      <c r="B196" s="17"/>
      <c r="C196" s="17"/>
      <c r="D196" s="18"/>
      <c r="E196" s="19"/>
      <c r="F196" s="20" t="s">
        <v>700</v>
      </c>
      <c r="G196" s="21"/>
      <c r="H196" s="22"/>
      <c r="I196" s="19"/>
      <c r="J196" s="19"/>
      <c r="K196" s="19"/>
      <c r="L196" s="19"/>
      <c r="M196" s="19"/>
      <c r="N196" s="19"/>
      <c r="O196" s="19"/>
      <c r="P196" s="41"/>
      <c r="Q196" s="52"/>
      <c r="R196" s="41"/>
    </row>
    <row r="197" spans="1:18" ht="21.75" customHeight="1">
      <c r="A197" s="24" t="s">
        <v>701</v>
      </c>
      <c r="B197" s="24" t="s">
        <v>702</v>
      </c>
      <c r="C197" s="39" t="str">
        <f>HYPERLINK("http://atberg.aha.ru/dnv/npk2025-16-32.jpg")</f>
        <v>http://atberg.aha.ru/dnv/npk2025-16-32.jpg</v>
      </c>
      <c r="D197" s="25"/>
      <c r="E197" s="24" t="s">
        <v>703</v>
      </c>
      <c r="F197" s="26" t="s">
        <v>704</v>
      </c>
      <c r="G197" s="24" t="s">
        <v>19</v>
      </c>
      <c r="H197" s="27"/>
      <c r="I197" s="28" t="s">
        <v>20</v>
      </c>
      <c r="J197" s="28">
        <v>3.328</v>
      </c>
      <c r="K197" s="24" t="s">
        <v>31</v>
      </c>
      <c r="L197" s="29" t="s">
        <v>705</v>
      </c>
      <c r="M197" s="24"/>
      <c r="N197" s="30" t="s">
        <v>706</v>
      </c>
      <c r="O197" s="30" t="s">
        <v>699</v>
      </c>
      <c r="P197" s="41">
        <v>49.71653543307087</v>
      </c>
      <c r="Q197" s="53">
        <v>9785766811541</v>
      </c>
      <c r="R197" s="41">
        <v>0.1664</v>
      </c>
    </row>
    <row r="198" spans="1:18" ht="21.75" customHeight="1">
      <c r="A198" s="24" t="s">
        <v>707</v>
      </c>
      <c r="B198" s="24" t="s">
        <v>708</v>
      </c>
      <c r="C198" s="39" t="str">
        <f>HYPERLINK("http://atberg.aha.ru/dnv/npk2025-16-33.jpg")</f>
        <v>http://atberg.aha.ru/dnv/npk2025-16-33.jpg</v>
      </c>
      <c r="D198" s="25"/>
      <c r="E198" s="24" t="s">
        <v>709</v>
      </c>
      <c r="F198" s="26" t="s">
        <v>710</v>
      </c>
      <c r="G198" s="24" t="s">
        <v>19</v>
      </c>
      <c r="H198" s="27"/>
      <c r="I198" s="28" t="s">
        <v>20</v>
      </c>
      <c r="J198" s="28">
        <v>3.328</v>
      </c>
      <c r="K198" s="24" t="s">
        <v>31</v>
      </c>
      <c r="L198" s="29" t="s">
        <v>705</v>
      </c>
      <c r="M198" s="24"/>
      <c r="N198" s="30" t="s">
        <v>706</v>
      </c>
      <c r="O198" s="30" t="s">
        <v>699</v>
      </c>
      <c r="P198" s="41">
        <v>49.71653543307087</v>
      </c>
      <c r="Q198" s="53">
        <v>9785766811558</v>
      </c>
      <c r="R198" s="41">
        <v>0.1664</v>
      </c>
    </row>
    <row r="199" spans="1:18" ht="21.75" customHeight="1">
      <c r="A199" s="24" t="s">
        <v>711</v>
      </c>
      <c r="B199" s="24" t="s">
        <v>712</v>
      </c>
      <c r="C199" s="39" t="str">
        <f>HYPERLINK("http://atberg.aha.ru/dnv/npk2025-16-01.jpg")</f>
        <v>http://atberg.aha.ru/dnv/npk2025-16-01.jpg</v>
      </c>
      <c r="D199" s="25"/>
      <c r="E199" s="24" t="s">
        <v>713</v>
      </c>
      <c r="F199" s="26" t="s">
        <v>714</v>
      </c>
      <c r="G199" s="24" t="s">
        <v>19</v>
      </c>
      <c r="H199" s="27"/>
      <c r="I199" s="28" t="s">
        <v>20</v>
      </c>
      <c r="J199" s="28">
        <v>3.328</v>
      </c>
      <c r="K199" s="24" t="s">
        <v>31</v>
      </c>
      <c r="L199" s="29" t="s">
        <v>705</v>
      </c>
      <c r="M199" s="24"/>
      <c r="N199" s="30" t="s">
        <v>706</v>
      </c>
      <c r="O199" s="30" t="s">
        <v>699</v>
      </c>
      <c r="P199" s="41">
        <v>49.71653543307087</v>
      </c>
      <c r="Q199" s="53">
        <v>9785766811657</v>
      </c>
      <c r="R199" s="41">
        <v>0.1664</v>
      </c>
    </row>
    <row r="200" spans="1:18" ht="21.75" customHeight="1">
      <c r="A200" s="24" t="s">
        <v>715</v>
      </c>
      <c r="B200" s="24" t="s">
        <v>716</v>
      </c>
      <c r="C200" s="39" t="str">
        <f>HYPERLINK("http://atberg.aha.ru/dnv/npk2025-16-11.jpg")</f>
        <v>http://atberg.aha.ru/dnv/npk2025-16-11.jpg</v>
      </c>
      <c r="D200" s="25"/>
      <c r="E200" s="24" t="s">
        <v>717</v>
      </c>
      <c r="F200" s="26" t="s">
        <v>718</v>
      </c>
      <c r="G200" s="24" t="s">
        <v>19</v>
      </c>
      <c r="H200" s="27"/>
      <c r="I200" s="28" t="s">
        <v>20</v>
      </c>
      <c r="J200" s="28">
        <v>3.328</v>
      </c>
      <c r="K200" s="24" t="s">
        <v>31</v>
      </c>
      <c r="L200" s="29" t="s">
        <v>705</v>
      </c>
      <c r="M200" s="24"/>
      <c r="N200" s="30" t="s">
        <v>706</v>
      </c>
      <c r="O200" s="30" t="s">
        <v>699</v>
      </c>
      <c r="P200" s="41">
        <v>49.71653543307087</v>
      </c>
      <c r="Q200" s="53">
        <v>9785766811664</v>
      </c>
      <c r="R200" s="41">
        <v>0.1664</v>
      </c>
    </row>
    <row r="201" spans="1:18" ht="21.75" customHeight="1">
      <c r="A201" s="24" t="s">
        <v>719</v>
      </c>
      <c r="B201" s="24" t="s">
        <v>720</v>
      </c>
      <c r="C201" s="39" t="str">
        <f>HYPERLINK("http://atberg.aha.ru/dnv/npk2025-16-34.jpg")</f>
        <v>http://atberg.aha.ru/dnv/npk2025-16-34.jpg</v>
      </c>
      <c r="D201" s="25"/>
      <c r="E201" s="24" t="s">
        <v>721</v>
      </c>
      <c r="F201" s="26" t="s">
        <v>722</v>
      </c>
      <c r="G201" s="24" t="s">
        <v>19</v>
      </c>
      <c r="H201" s="27"/>
      <c r="I201" s="28" t="s">
        <v>20</v>
      </c>
      <c r="J201" s="28">
        <v>3.328</v>
      </c>
      <c r="K201" s="24" t="s">
        <v>31</v>
      </c>
      <c r="L201" s="29" t="s">
        <v>705</v>
      </c>
      <c r="M201" s="24"/>
      <c r="N201" s="30" t="s">
        <v>706</v>
      </c>
      <c r="O201" s="30" t="s">
        <v>699</v>
      </c>
      <c r="P201" s="41">
        <v>49.71653543307087</v>
      </c>
      <c r="Q201" s="53">
        <v>9785766811565</v>
      </c>
      <c r="R201" s="41">
        <v>0.1664</v>
      </c>
    </row>
    <row r="202" spans="1:18" ht="21.75" customHeight="1">
      <c r="A202" s="24" t="s">
        <v>723</v>
      </c>
      <c r="B202" s="24" t="s">
        <v>724</v>
      </c>
      <c r="C202" s="39" t="str">
        <f>HYPERLINK("http://atberg.aha.ru/dnv/npk2025-16-35.jpg")</f>
        <v>http://atberg.aha.ru/dnv/npk2025-16-35.jpg</v>
      </c>
      <c r="D202" s="25"/>
      <c r="E202" s="24" t="s">
        <v>725</v>
      </c>
      <c r="F202" s="26" t="s">
        <v>726</v>
      </c>
      <c r="G202" s="24" t="s">
        <v>19</v>
      </c>
      <c r="H202" s="27"/>
      <c r="I202" s="28" t="s">
        <v>20</v>
      </c>
      <c r="J202" s="28">
        <v>3.328</v>
      </c>
      <c r="K202" s="24" t="s">
        <v>31</v>
      </c>
      <c r="L202" s="29" t="s">
        <v>705</v>
      </c>
      <c r="M202" s="24"/>
      <c r="N202" s="30" t="s">
        <v>706</v>
      </c>
      <c r="O202" s="30" t="s">
        <v>699</v>
      </c>
      <c r="P202" s="41">
        <v>49.71653543307087</v>
      </c>
      <c r="Q202" s="53">
        <v>9785766811572</v>
      </c>
      <c r="R202" s="41">
        <v>0.1664</v>
      </c>
    </row>
    <row r="203" spans="1:18" ht="21.75" customHeight="1">
      <c r="A203" s="24" t="s">
        <v>727</v>
      </c>
      <c r="B203" s="24" t="s">
        <v>728</v>
      </c>
      <c r="C203" s="39" t="str">
        <f>HYPERLINK("http://atberg.aha.ru/dnv/npk2025-16-02.jpg")</f>
        <v>http://atberg.aha.ru/dnv/npk2025-16-02.jpg</v>
      </c>
      <c r="D203" s="25"/>
      <c r="E203" s="24" t="s">
        <v>729</v>
      </c>
      <c r="F203" s="26" t="s">
        <v>730</v>
      </c>
      <c r="G203" s="24" t="s">
        <v>19</v>
      </c>
      <c r="H203" s="27"/>
      <c r="I203" s="28" t="s">
        <v>20</v>
      </c>
      <c r="J203" s="28">
        <v>3.328</v>
      </c>
      <c r="K203" s="24" t="s">
        <v>31</v>
      </c>
      <c r="L203" s="29" t="s">
        <v>705</v>
      </c>
      <c r="M203" s="24"/>
      <c r="N203" s="30" t="s">
        <v>706</v>
      </c>
      <c r="O203" s="30" t="s">
        <v>699</v>
      </c>
      <c r="P203" s="41">
        <v>49.71653543307087</v>
      </c>
      <c r="Q203" s="53">
        <v>9785766811671</v>
      </c>
      <c r="R203" s="41">
        <v>0.1664</v>
      </c>
    </row>
    <row r="204" spans="1:18" ht="21.75" customHeight="1">
      <c r="A204" s="24" t="s">
        <v>731</v>
      </c>
      <c r="B204" s="24" t="s">
        <v>732</v>
      </c>
      <c r="C204" s="39" t="str">
        <f>HYPERLINK("http://atberg.aha.ru/dnv/npk2025-16-32.jpg")</f>
        <v>http://atberg.aha.ru/dnv/npk2025-16-32.jpg</v>
      </c>
      <c r="D204" s="25"/>
      <c r="E204" s="24" t="s">
        <v>733</v>
      </c>
      <c r="F204" s="26" t="s">
        <v>734</v>
      </c>
      <c r="G204" s="24" t="s">
        <v>19</v>
      </c>
      <c r="H204" s="27"/>
      <c r="I204" s="28" t="s">
        <v>20</v>
      </c>
      <c r="J204" s="28">
        <v>3.328</v>
      </c>
      <c r="K204" s="24" t="s">
        <v>31</v>
      </c>
      <c r="L204" s="29" t="s">
        <v>705</v>
      </c>
      <c r="M204" s="24"/>
      <c r="N204" s="30" t="s">
        <v>706</v>
      </c>
      <c r="O204" s="30" t="s">
        <v>699</v>
      </c>
      <c r="P204" s="41">
        <v>49.71653543307087</v>
      </c>
      <c r="Q204" s="53">
        <v>9785766811688</v>
      </c>
      <c r="R204" s="41">
        <v>0.1664</v>
      </c>
    </row>
    <row r="205" spans="1:18" ht="21.75" customHeight="1">
      <c r="A205" s="24" t="s">
        <v>735</v>
      </c>
      <c r="B205" s="24" t="s">
        <v>736</v>
      </c>
      <c r="C205" s="39" t="str">
        <f>HYPERLINK("http://atberg.aha.ru/dnv/npk2025-16-30.jpg")</f>
        <v>http://atberg.aha.ru/dnv/npk2025-16-30.jpg</v>
      </c>
      <c r="D205" s="25"/>
      <c r="E205" s="24" t="s">
        <v>737</v>
      </c>
      <c r="F205" s="26" t="s">
        <v>738</v>
      </c>
      <c r="G205" s="24" t="s">
        <v>19</v>
      </c>
      <c r="H205" s="27"/>
      <c r="I205" s="28" t="s">
        <v>20</v>
      </c>
      <c r="J205" s="28">
        <v>3.328</v>
      </c>
      <c r="K205" s="24" t="s">
        <v>31</v>
      </c>
      <c r="L205" s="29" t="s">
        <v>705</v>
      </c>
      <c r="M205" s="24"/>
      <c r="N205" s="30" t="s">
        <v>706</v>
      </c>
      <c r="O205" s="30" t="s">
        <v>699</v>
      </c>
      <c r="P205" s="41">
        <v>49.71653543307087</v>
      </c>
      <c r="Q205" s="53">
        <v>9785766811695</v>
      </c>
      <c r="R205" s="41">
        <v>0.1664</v>
      </c>
    </row>
    <row r="206" spans="1:18" ht="21.75" customHeight="1">
      <c r="A206" s="24" t="s">
        <v>739</v>
      </c>
      <c r="B206" s="24" t="s">
        <v>740</v>
      </c>
      <c r="C206" s="39" t="str">
        <f>HYPERLINK("http://atberg.aha.ru/dnv/npk2025-16-03.jpg")</f>
        <v>http://atberg.aha.ru/dnv/npk2025-16-03.jpg</v>
      </c>
      <c r="D206" s="25"/>
      <c r="E206" s="24" t="s">
        <v>741</v>
      </c>
      <c r="F206" s="26" t="s">
        <v>742</v>
      </c>
      <c r="G206" s="24" t="s">
        <v>19</v>
      </c>
      <c r="H206" s="27"/>
      <c r="I206" s="28" t="s">
        <v>20</v>
      </c>
      <c r="J206" s="28">
        <v>3.328</v>
      </c>
      <c r="K206" s="24" t="s">
        <v>31</v>
      </c>
      <c r="L206" s="29" t="s">
        <v>705</v>
      </c>
      <c r="M206" s="24"/>
      <c r="N206" s="30" t="s">
        <v>706</v>
      </c>
      <c r="O206" s="30" t="s">
        <v>699</v>
      </c>
      <c r="P206" s="41">
        <v>49.71653543307087</v>
      </c>
      <c r="Q206" s="53">
        <v>9785766811701</v>
      </c>
      <c r="R206" s="41">
        <v>0.1664</v>
      </c>
    </row>
    <row r="207" spans="1:18" ht="21.75" customHeight="1">
      <c r="A207" s="24" t="s">
        <v>743</v>
      </c>
      <c r="B207" s="24" t="s">
        <v>744</v>
      </c>
      <c r="C207" s="39" t="str">
        <f>HYPERLINK("http://atberg.aha.ru/dnv/npk2025-16-36.jpg")</f>
        <v>http://atberg.aha.ru/dnv/npk2025-16-36.jpg</v>
      </c>
      <c r="D207" s="25"/>
      <c r="E207" s="24" t="s">
        <v>745</v>
      </c>
      <c r="F207" s="26" t="s">
        <v>746</v>
      </c>
      <c r="G207" s="24" t="s">
        <v>19</v>
      </c>
      <c r="H207" s="27"/>
      <c r="I207" s="28" t="s">
        <v>20</v>
      </c>
      <c r="J207" s="28">
        <v>3.328</v>
      </c>
      <c r="K207" s="24" t="s">
        <v>31</v>
      </c>
      <c r="L207" s="29" t="s">
        <v>705</v>
      </c>
      <c r="M207" s="24"/>
      <c r="N207" s="30" t="s">
        <v>706</v>
      </c>
      <c r="O207" s="30" t="s">
        <v>699</v>
      </c>
      <c r="P207" s="41">
        <v>49.71653543307087</v>
      </c>
      <c r="Q207" s="53">
        <v>9785766811589</v>
      </c>
      <c r="R207" s="41">
        <v>0.1664</v>
      </c>
    </row>
    <row r="208" spans="1:18" ht="21.75" customHeight="1">
      <c r="A208" s="24" t="s">
        <v>747</v>
      </c>
      <c r="B208" s="24" t="s">
        <v>748</v>
      </c>
      <c r="C208" s="39" t="str">
        <f>HYPERLINK("http://atberg.aha.ru/dnv/npk2025-16-04.jpg")</f>
        <v>http://atberg.aha.ru/dnv/npk2025-16-04.jpg</v>
      </c>
      <c r="D208" s="25"/>
      <c r="E208" s="24" t="s">
        <v>749</v>
      </c>
      <c r="F208" s="26" t="s">
        <v>750</v>
      </c>
      <c r="G208" s="24" t="s">
        <v>19</v>
      </c>
      <c r="H208" s="27"/>
      <c r="I208" s="28" t="s">
        <v>20</v>
      </c>
      <c r="J208" s="28">
        <v>3.328</v>
      </c>
      <c r="K208" s="24" t="s">
        <v>31</v>
      </c>
      <c r="L208" s="29" t="s">
        <v>705</v>
      </c>
      <c r="M208" s="24"/>
      <c r="N208" s="30" t="s">
        <v>706</v>
      </c>
      <c r="O208" s="30" t="s">
        <v>699</v>
      </c>
      <c r="P208" s="41">
        <v>49.71653543307087</v>
      </c>
      <c r="Q208" s="53">
        <v>9785766811404</v>
      </c>
      <c r="R208" s="41">
        <v>0.1664</v>
      </c>
    </row>
    <row r="209" spans="1:18" ht="21.75" customHeight="1">
      <c r="A209" s="24" t="s">
        <v>751</v>
      </c>
      <c r="B209" s="24" t="s">
        <v>752</v>
      </c>
      <c r="C209" s="39" t="str">
        <f>HYPERLINK("http://atberg.aha.ru/dnv/npk2025-16-05.jpg")</f>
        <v>http://atberg.aha.ru/dnv/npk2025-16-05.jpg</v>
      </c>
      <c r="D209" s="25"/>
      <c r="E209" s="24" t="s">
        <v>753</v>
      </c>
      <c r="F209" s="26" t="s">
        <v>754</v>
      </c>
      <c r="G209" s="24" t="s">
        <v>19</v>
      </c>
      <c r="H209" s="27"/>
      <c r="I209" s="28" t="s">
        <v>20</v>
      </c>
      <c r="J209" s="28">
        <v>3.328</v>
      </c>
      <c r="K209" s="24" t="s">
        <v>31</v>
      </c>
      <c r="L209" s="29" t="s">
        <v>705</v>
      </c>
      <c r="M209" s="24"/>
      <c r="N209" s="30" t="s">
        <v>706</v>
      </c>
      <c r="O209" s="30" t="s">
        <v>699</v>
      </c>
      <c r="P209" s="41">
        <v>49.71653543307087</v>
      </c>
      <c r="Q209" s="53">
        <v>9785766811497</v>
      </c>
      <c r="R209" s="41">
        <v>0.1664</v>
      </c>
    </row>
    <row r="210" spans="1:18" ht="21.75" customHeight="1">
      <c r="A210" s="24" t="s">
        <v>755</v>
      </c>
      <c r="B210" s="24" t="s">
        <v>756</v>
      </c>
      <c r="C210" s="39" t="str">
        <f>HYPERLINK("http://atberg.aha.ru/dnv/npk2025-16-37.jpg")</f>
        <v>http://atberg.aha.ru/dnv/npk2025-16-37.jpg</v>
      </c>
      <c r="D210" s="25"/>
      <c r="E210" s="24" t="s">
        <v>757</v>
      </c>
      <c r="F210" s="26" t="s">
        <v>758</v>
      </c>
      <c r="G210" s="24" t="s">
        <v>19</v>
      </c>
      <c r="H210" s="27"/>
      <c r="I210" s="28" t="s">
        <v>20</v>
      </c>
      <c r="J210" s="28">
        <v>3.328</v>
      </c>
      <c r="K210" s="24" t="s">
        <v>31</v>
      </c>
      <c r="L210" s="29" t="s">
        <v>705</v>
      </c>
      <c r="M210" s="24"/>
      <c r="N210" s="30" t="s">
        <v>706</v>
      </c>
      <c r="O210" s="30" t="s">
        <v>699</v>
      </c>
      <c r="P210" s="41">
        <v>49.71653543307087</v>
      </c>
      <c r="Q210" s="53">
        <v>9785766811596</v>
      </c>
      <c r="R210" s="41">
        <v>0.1664</v>
      </c>
    </row>
    <row r="211" spans="1:18" ht="21.75" customHeight="1">
      <c r="A211" s="24" t="s">
        <v>759</v>
      </c>
      <c r="B211" s="24" t="s">
        <v>760</v>
      </c>
      <c r="C211" s="39" t="str">
        <f>HYPERLINK("http://atberg.aha.ru/dnv/npk2025-16-38.jpg")</f>
        <v>http://atberg.aha.ru/dnv/npk2025-16-38.jpg</v>
      </c>
      <c r="D211" s="25"/>
      <c r="E211" s="24" t="s">
        <v>761</v>
      </c>
      <c r="F211" s="26" t="s">
        <v>762</v>
      </c>
      <c r="G211" s="24" t="s">
        <v>19</v>
      </c>
      <c r="H211" s="27"/>
      <c r="I211" s="28" t="s">
        <v>20</v>
      </c>
      <c r="J211" s="28">
        <v>3.328</v>
      </c>
      <c r="K211" s="24" t="s">
        <v>31</v>
      </c>
      <c r="L211" s="29" t="s">
        <v>705</v>
      </c>
      <c r="M211" s="24"/>
      <c r="N211" s="30" t="s">
        <v>706</v>
      </c>
      <c r="O211" s="30" t="s">
        <v>699</v>
      </c>
      <c r="P211" s="41">
        <v>49.71653543307087</v>
      </c>
      <c r="Q211" s="53">
        <v>9785766811602</v>
      </c>
      <c r="R211" s="41">
        <v>0.1664</v>
      </c>
    </row>
    <row r="212" spans="1:18" ht="21.75" customHeight="1">
      <c r="A212" s="24" t="s">
        <v>763</v>
      </c>
      <c r="B212" s="24" t="s">
        <v>764</v>
      </c>
      <c r="C212" s="39" t="str">
        <f>HYPERLINK("http://atberg.aha.ru/dnv/npk2025-16-06.jpg")</f>
        <v>http://atberg.aha.ru/dnv/npk2025-16-06.jpg</v>
      </c>
      <c r="D212" s="25"/>
      <c r="E212" s="24" t="s">
        <v>765</v>
      </c>
      <c r="F212" s="26" t="s">
        <v>766</v>
      </c>
      <c r="G212" s="24" t="s">
        <v>19</v>
      </c>
      <c r="H212" s="27"/>
      <c r="I212" s="28" t="s">
        <v>20</v>
      </c>
      <c r="J212" s="28">
        <v>3.328</v>
      </c>
      <c r="K212" s="24" t="s">
        <v>31</v>
      </c>
      <c r="L212" s="29" t="s">
        <v>705</v>
      </c>
      <c r="M212" s="24"/>
      <c r="N212" s="30" t="s">
        <v>706</v>
      </c>
      <c r="O212" s="30" t="s">
        <v>699</v>
      </c>
      <c r="P212" s="41">
        <v>49.71653543307087</v>
      </c>
      <c r="Q212" s="53">
        <v>9785766811718</v>
      </c>
      <c r="R212" s="41">
        <v>0.1664</v>
      </c>
    </row>
    <row r="213" spans="1:18" ht="21.75" customHeight="1">
      <c r="A213" s="24" t="s">
        <v>767</v>
      </c>
      <c r="B213" s="24" t="s">
        <v>768</v>
      </c>
      <c r="C213" s="39" t="str">
        <f>HYPERLINK("http://atberg.aha.ru/dnv/npk2025-16-07.jpg")</f>
        <v>http://atberg.aha.ru/dnv/npk2025-16-07.jpg</v>
      </c>
      <c r="D213" s="25"/>
      <c r="E213" s="24" t="s">
        <v>769</v>
      </c>
      <c r="F213" s="26" t="s">
        <v>770</v>
      </c>
      <c r="G213" s="24" t="s">
        <v>19</v>
      </c>
      <c r="H213" s="27"/>
      <c r="I213" s="28" t="s">
        <v>20</v>
      </c>
      <c r="J213" s="28">
        <v>3.328</v>
      </c>
      <c r="K213" s="24" t="s">
        <v>31</v>
      </c>
      <c r="L213" s="29" t="s">
        <v>705</v>
      </c>
      <c r="M213" s="24"/>
      <c r="N213" s="30" t="s">
        <v>706</v>
      </c>
      <c r="O213" s="30" t="s">
        <v>699</v>
      </c>
      <c r="P213" s="41">
        <v>49.71653543307087</v>
      </c>
      <c r="Q213" s="53">
        <v>9785766811503</v>
      </c>
      <c r="R213" s="41">
        <v>0.1664</v>
      </c>
    </row>
    <row r="214" spans="1:18" ht="21.75" customHeight="1">
      <c r="A214" s="24" t="s">
        <v>771</v>
      </c>
      <c r="B214" s="24" t="s">
        <v>772</v>
      </c>
      <c r="C214" s="39" t="str">
        <f>HYPERLINK("http://atberg.aha.ru/dnv/npk2025-16-08.jpg")</f>
        <v>http://atberg.aha.ru/dnv/npk2025-16-08.jpg</v>
      </c>
      <c r="D214" s="25"/>
      <c r="E214" s="24" t="s">
        <v>773</v>
      </c>
      <c r="F214" s="26" t="s">
        <v>774</v>
      </c>
      <c r="G214" s="24" t="s">
        <v>19</v>
      </c>
      <c r="H214" s="27"/>
      <c r="I214" s="28" t="s">
        <v>20</v>
      </c>
      <c r="J214" s="28">
        <v>3.328</v>
      </c>
      <c r="K214" s="24" t="s">
        <v>31</v>
      </c>
      <c r="L214" s="29" t="s">
        <v>705</v>
      </c>
      <c r="M214" s="24"/>
      <c r="N214" s="30" t="s">
        <v>706</v>
      </c>
      <c r="O214" s="30" t="s">
        <v>699</v>
      </c>
      <c r="P214" s="41">
        <v>49.71653543307087</v>
      </c>
      <c r="Q214" s="53">
        <v>9785766811725</v>
      </c>
      <c r="R214" s="41">
        <v>0.1664</v>
      </c>
    </row>
    <row r="215" spans="1:18" ht="21.75" customHeight="1">
      <c r="A215" s="24" t="s">
        <v>775</v>
      </c>
      <c r="B215" s="24" t="s">
        <v>776</v>
      </c>
      <c r="C215" s="39" t="str">
        <f>HYPERLINK("http://atberg.aha.ru/dnv/npk2025-16-09.jpg")</f>
        <v>http://atberg.aha.ru/dnv/npk2025-16-09.jpg</v>
      </c>
      <c r="D215" s="25"/>
      <c r="E215" s="24" t="s">
        <v>777</v>
      </c>
      <c r="F215" s="26" t="s">
        <v>778</v>
      </c>
      <c r="G215" s="24" t="s">
        <v>19</v>
      </c>
      <c r="H215" s="27"/>
      <c r="I215" s="28" t="s">
        <v>20</v>
      </c>
      <c r="J215" s="28">
        <v>3.328</v>
      </c>
      <c r="K215" s="24" t="s">
        <v>31</v>
      </c>
      <c r="L215" s="29" t="s">
        <v>705</v>
      </c>
      <c r="M215" s="24"/>
      <c r="N215" s="30" t="s">
        <v>706</v>
      </c>
      <c r="O215" s="30" t="s">
        <v>699</v>
      </c>
      <c r="P215" s="41">
        <v>49.71653543307087</v>
      </c>
      <c r="Q215" s="53">
        <v>9785766811510</v>
      </c>
      <c r="R215" s="41">
        <v>0.1664</v>
      </c>
    </row>
    <row r="216" spans="1:18" ht="21.75" customHeight="1">
      <c r="A216" s="24" t="s">
        <v>779</v>
      </c>
      <c r="B216" s="24" t="s">
        <v>780</v>
      </c>
      <c r="C216" s="39" t="str">
        <f>HYPERLINK("http://atberg.aha.ru/dnv/npk2025-16-39.jpg")</f>
        <v>http://atberg.aha.ru/dnv/npk2025-16-39.jpg</v>
      </c>
      <c r="D216" s="25"/>
      <c r="E216" s="24" t="s">
        <v>781</v>
      </c>
      <c r="F216" s="26" t="s">
        <v>782</v>
      </c>
      <c r="G216" s="24" t="s">
        <v>19</v>
      </c>
      <c r="H216" s="27"/>
      <c r="I216" s="28" t="s">
        <v>20</v>
      </c>
      <c r="J216" s="28">
        <v>3.328</v>
      </c>
      <c r="K216" s="24" t="s">
        <v>31</v>
      </c>
      <c r="L216" s="29" t="s">
        <v>705</v>
      </c>
      <c r="M216" s="24"/>
      <c r="N216" s="30" t="s">
        <v>706</v>
      </c>
      <c r="O216" s="30" t="s">
        <v>699</v>
      </c>
      <c r="P216" s="41">
        <v>49.71653543307087</v>
      </c>
      <c r="Q216" s="53">
        <v>9785766811619</v>
      </c>
      <c r="R216" s="41">
        <v>0.1664</v>
      </c>
    </row>
    <row r="217" spans="1:18" ht="21.75" customHeight="1">
      <c r="A217" s="24" t="s">
        <v>783</v>
      </c>
      <c r="B217" s="24" t="s">
        <v>784</v>
      </c>
      <c r="C217" s="39" t="str">
        <f>HYPERLINK("http://atberg.aha.ru/dnv/npk2025-16-27.jpg")</f>
        <v>http://atberg.aha.ru/dnv/npk2025-16-27.jpg</v>
      </c>
      <c r="D217" s="25"/>
      <c r="E217" s="24" t="s">
        <v>785</v>
      </c>
      <c r="F217" s="26" t="s">
        <v>786</v>
      </c>
      <c r="G217" s="24" t="s">
        <v>19</v>
      </c>
      <c r="H217" s="27"/>
      <c r="I217" s="28" t="s">
        <v>20</v>
      </c>
      <c r="J217" s="28">
        <v>3.328</v>
      </c>
      <c r="K217" s="24" t="s">
        <v>31</v>
      </c>
      <c r="L217" s="29" t="s">
        <v>705</v>
      </c>
      <c r="M217" s="24"/>
      <c r="N217" s="30" t="s">
        <v>706</v>
      </c>
      <c r="O217" s="30" t="s">
        <v>699</v>
      </c>
      <c r="P217" s="41">
        <v>49.71653543307087</v>
      </c>
      <c r="Q217" s="53">
        <v>9785766811732</v>
      </c>
      <c r="R217" s="41">
        <v>0.1664</v>
      </c>
    </row>
    <row r="218" spans="1:18" ht="21.75" customHeight="1">
      <c r="A218" s="24" t="s">
        <v>787</v>
      </c>
      <c r="B218" s="24" t="s">
        <v>788</v>
      </c>
      <c r="C218" s="39" t="str">
        <f>HYPERLINK("http://atberg.aha.ru/dnv/npk2025-16-10.jpg")</f>
        <v>http://atberg.aha.ru/dnv/npk2025-16-10.jpg</v>
      </c>
      <c r="D218" s="25"/>
      <c r="E218" s="24" t="s">
        <v>717</v>
      </c>
      <c r="F218" s="26" t="s">
        <v>789</v>
      </c>
      <c r="G218" s="24" t="s">
        <v>19</v>
      </c>
      <c r="H218" s="27"/>
      <c r="I218" s="28" t="s">
        <v>20</v>
      </c>
      <c r="J218" s="28">
        <v>3.3</v>
      </c>
      <c r="K218" s="24" t="s">
        <v>31</v>
      </c>
      <c r="L218" s="29" t="s">
        <v>705</v>
      </c>
      <c r="M218" s="24"/>
      <c r="N218" s="30" t="s">
        <v>706</v>
      </c>
      <c r="O218" s="30" t="s">
        <v>699</v>
      </c>
      <c r="P218" s="41">
        <v>49.71653543307087</v>
      </c>
      <c r="Q218" s="53">
        <v>9785766811527</v>
      </c>
      <c r="R218" s="41">
        <v>0.16499999999999998</v>
      </c>
    </row>
    <row r="219" spans="1:18" ht="21.75" customHeight="1">
      <c r="A219" s="24" t="s">
        <v>790</v>
      </c>
      <c r="B219" s="24" t="s">
        <v>791</v>
      </c>
      <c r="C219" s="39" t="str">
        <f>HYPERLINK("http://atberg.aha.ru/dnv/npk2025-16-29.jpg")</f>
        <v>http://atberg.aha.ru/dnv/npk2025-16-29.jpg</v>
      </c>
      <c r="D219" s="25"/>
      <c r="E219" s="24" t="s">
        <v>792</v>
      </c>
      <c r="F219" s="26" t="s">
        <v>793</v>
      </c>
      <c r="G219" s="24" t="s">
        <v>19</v>
      </c>
      <c r="H219" s="27"/>
      <c r="I219" s="28" t="s">
        <v>20</v>
      </c>
      <c r="J219" s="28">
        <v>3.3</v>
      </c>
      <c r="K219" s="24" t="s">
        <v>31</v>
      </c>
      <c r="L219" s="29" t="s">
        <v>705</v>
      </c>
      <c r="M219" s="24"/>
      <c r="N219" s="30" t="s">
        <v>706</v>
      </c>
      <c r="O219" s="30" t="s">
        <v>699</v>
      </c>
      <c r="P219" s="41">
        <v>49.71653543307087</v>
      </c>
      <c r="Q219" s="53">
        <v>9785766811411</v>
      </c>
      <c r="R219" s="41">
        <v>0.16499999999999998</v>
      </c>
    </row>
    <row r="220" spans="1:18" ht="21.75" customHeight="1">
      <c r="A220" s="24" t="s">
        <v>794</v>
      </c>
      <c r="B220" s="24" t="s">
        <v>795</v>
      </c>
      <c r="C220" s="39" t="str">
        <f>HYPERLINK("http://atberg.aha.ru/dnv/npk2025-16-12.jpg")</f>
        <v>http://atberg.aha.ru/dnv/npk2025-16-12.jpg</v>
      </c>
      <c r="D220" s="25"/>
      <c r="E220" s="24" t="s">
        <v>796</v>
      </c>
      <c r="F220" s="26" t="s">
        <v>797</v>
      </c>
      <c r="G220" s="24" t="s">
        <v>19</v>
      </c>
      <c r="H220" s="27"/>
      <c r="I220" s="28" t="s">
        <v>20</v>
      </c>
      <c r="J220" s="28">
        <v>3.3</v>
      </c>
      <c r="K220" s="24" t="s">
        <v>31</v>
      </c>
      <c r="L220" s="29" t="s">
        <v>705</v>
      </c>
      <c r="M220" s="24"/>
      <c r="N220" s="30" t="s">
        <v>706</v>
      </c>
      <c r="O220" s="30" t="s">
        <v>699</v>
      </c>
      <c r="P220" s="41">
        <v>49.71653543307087</v>
      </c>
      <c r="Q220" s="53">
        <v>9785766811435</v>
      </c>
      <c r="R220" s="41">
        <v>0.16499999999999998</v>
      </c>
    </row>
    <row r="221" spans="1:18" ht="21.75" customHeight="1">
      <c r="A221" s="24" t="s">
        <v>798</v>
      </c>
      <c r="B221" s="24" t="s">
        <v>799</v>
      </c>
      <c r="C221" s="39" t="str">
        <f>HYPERLINK("http://atberg.aha.ru/dnv/npk2025-16-13.jpg")</f>
        <v>http://atberg.aha.ru/dnv/npk2025-16-13.jpg</v>
      </c>
      <c r="D221" s="25"/>
      <c r="E221" s="24" t="s">
        <v>800</v>
      </c>
      <c r="F221" s="26" t="s">
        <v>801</v>
      </c>
      <c r="G221" s="24" t="s">
        <v>19</v>
      </c>
      <c r="H221" s="27"/>
      <c r="I221" s="28" t="s">
        <v>20</v>
      </c>
      <c r="J221" s="28">
        <v>3.3</v>
      </c>
      <c r="K221" s="24" t="s">
        <v>31</v>
      </c>
      <c r="L221" s="29" t="s">
        <v>705</v>
      </c>
      <c r="M221" s="24"/>
      <c r="N221" s="30" t="s">
        <v>706</v>
      </c>
      <c r="O221" s="30" t="s">
        <v>699</v>
      </c>
      <c r="P221" s="41">
        <v>49.71653543307087</v>
      </c>
      <c r="Q221" s="53">
        <v>9785766811534</v>
      </c>
      <c r="R221" s="41">
        <v>0.16499999999999998</v>
      </c>
    </row>
    <row r="222" spans="1:18" ht="21.75" customHeight="1">
      <c r="A222" s="24" t="s">
        <v>802</v>
      </c>
      <c r="B222" s="24" t="s">
        <v>803</v>
      </c>
      <c r="C222" s="39" t="str">
        <f>HYPERLINK("http://atberg.aha.ru/dnv/npk2025-16-15.jpg")</f>
        <v>http://atberg.aha.ru/dnv/npk2025-16-15.jpg</v>
      </c>
      <c r="D222" s="25"/>
      <c r="E222" s="24" t="s">
        <v>804</v>
      </c>
      <c r="F222" s="26" t="s">
        <v>302</v>
      </c>
      <c r="G222" s="24" t="s">
        <v>19</v>
      </c>
      <c r="H222" s="27"/>
      <c r="I222" s="28" t="s">
        <v>20</v>
      </c>
      <c r="J222" s="28">
        <v>3.3</v>
      </c>
      <c r="K222" s="24" t="s">
        <v>31</v>
      </c>
      <c r="L222" s="29" t="s">
        <v>705</v>
      </c>
      <c r="M222" s="24"/>
      <c r="N222" s="30" t="s">
        <v>706</v>
      </c>
      <c r="O222" s="30" t="s">
        <v>699</v>
      </c>
      <c r="P222" s="41">
        <v>49.71653543307087</v>
      </c>
      <c r="Q222" s="53">
        <v>9785766811428</v>
      </c>
      <c r="R222" s="41">
        <v>0.16499999999999998</v>
      </c>
    </row>
    <row r="223" spans="1:18" ht="21.75" customHeight="1">
      <c r="A223" s="24" t="s">
        <v>805</v>
      </c>
      <c r="B223" s="24" t="s">
        <v>806</v>
      </c>
      <c r="C223" s="39" t="str">
        <f>HYPERLINK("http://atberg.aha.ru/dnv/npk2025-16-21.jpg")</f>
        <v>http://atberg.aha.ru/dnv/npk2025-16-21.jpg</v>
      </c>
      <c r="D223" s="25"/>
      <c r="E223" s="24" t="s">
        <v>807</v>
      </c>
      <c r="F223" s="26" t="s">
        <v>553</v>
      </c>
      <c r="G223" s="24" t="s">
        <v>19</v>
      </c>
      <c r="H223" s="27"/>
      <c r="I223" s="28" t="s">
        <v>20</v>
      </c>
      <c r="J223" s="28">
        <v>3.3</v>
      </c>
      <c r="K223" s="24" t="s">
        <v>31</v>
      </c>
      <c r="L223" s="29" t="s">
        <v>705</v>
      </c>
      <c r="M223" s="24"/>
      <c r="N223" s="30" t="s">
        <v>706</v>
      </c>
      <c r="O223" s="30" t="s">
        <v>699</v>
      </c>
      <c r="P223" s="41">
        <v>49.71653543307087</v>
      </c>
      <c r="Q223" s="53">
        <v>9785766811749</v>
      </c>
      <c r="R223" s="41">
        <v>0.16499999999999998</v>
      </c>
    </row>
    <row r="224" spans="1:18" ht="21.75" customHeight="1">
      <c r="A224" s="24" t="s">
        <v>808</v>
      </c>
      <c r="B224" s="24" t="s">
        <v>809</v>
      </c>
      <c r="C224" s="39" t="str">
        <f>HYPERLINK("http://atberg.aha.ru/dnv/npk2025-16-15.jpg")</f>
        <v>http://atberg.aha.ru/dnv/npk2025-16-15.jpg</v>
      </c>
      <c r="D224" s="25"/>
      <c r="E224" s="24" t="s">
        <v>810</v>
      </c>
      <c r="F224" s="26" t="s">
        <v>811</v>
      </c>
      <c r="G224" s="24" t="s">
        <v>19</v>
      </c>
      <c r="H224" s="27"/>
      <c r="I224" s="28" t="s">
        <v>20</v>
      </c>
      <c r="J224" s="28">
        <v>3.3</v>
      </c>
      <c r="K224" s="24" t="s">
        <v>31</v>
      </c>
      <c r="L224" s="29" t="s">
        <v>705</v>
      </c>
      <c r="M224" s="24"/>
      <c r="N224" s="30" t="s">
        <v>706</v>
      </c>
      <c r="O224" s="30" t="s">
        <v>699</v>
      </c>
      <c r="P224" s="41">
        <v>49.71653543307087</v>
      </c>
      <c r="Q224" s="53">
        <v>9785766811442</v>
      </c>
      <c r="R224" s="41">
        <v>0.16499999999999998</v>
      </c>
    </row>
    <row r="225" spans="1:18" ht="21.75" customHeight="1">
      <c r="A225" s="24" t="s">
        <v>812</v>
      </c>
      <c r="B225" s="24" t="s">
        <v>813</v>
      </c>
      <c r="C225" s="39" t="str">
        <f>HYPERLINK("http://atberg.aha.ru/dnv/npk2025-16-16.jpg")</f>
        <v>http://atberg.aha.ru/dnv/npk2025-16-16.jpg</v>
      </c>
      <c r="D225" s="25"/>
      <c r="E225" s="24" t="s">
        <v>814</v>
      </c>
      <c r="F225" s="26" t="s">
        <v>815</v>
      </c>
      <c r="G225" s="24" t="s">
        <v>19</v>
      </c>
      <c r="H225" s="27"/>
      <c r="I225" s="28" t="s">
        <v>20</v>
      </c>
      <c r="J225" s="28">
        <v>3.328</v>
      </c>
      <c r="K225" s="24" t="s">
        <v>31</v>
      </c>
      <c r="L225" s="29" t="s">
        <v>705</v>
      </c>
      <c r="M225" s="24"/>
      <c r="N225" s="30" t="s">
        <v>706</v>
      </c>
      <c r="O225" s="30" t="s">
        <v>699</v>
      </c>
      <c r="P225" s="41">
        <v>49.71653543307087</v>
      </c>
      <c r="Q225" s="53">
        <v>9785766811756</v>
      </c>
      <c r="R225" s="41">
        <v>0.1664</v>
      </c>
    </row>
    <row r="226" spans="1:18" ht="21.75" customHeight="1">
      <c r="A226" s="24" t="s">
        <v>816</v>
      </c>
      <c r="B226" s="24" t="s">
        <v>817</v>
      </c>
      <c r="C226" s="39" t="str">
        <f>HYPERLINK("http://atberg.aha.ru/dnv/npk2025-16-22.jpg")</f>
        <v>http://atberg.aha.ru/dnv/npk2025-16-22.jpg</v>
      </c>
      <c r="D226" s="25"/>
      <c r="E226" s="24" t="s">
        <v>818</v>
      </c>
      <c r="F226" s="26" t="s">
        <v>819</v>
      </c>
      <c r="G226" s="24" t="s">
        <v>19</v>
      </c>
      <c r="H226" s="27"/>
      <c r="I226" s="28" t="s">
        <v>20</v>
      </c>
      <c r="J226" s="28">
        <v>3.328</v>
      </c>
      <c r="K226" s="24" t="s">
        <v>31</v>
      </c>
      <c r="L226" s="29" t="s">
        <v>705</v>
      </c>
      <c r="M226" s="24"/>
      <c r="N226" s="30" t="s">
        <v>706</v>
      </c>
      <c r="O226" s="30" t="s">
        <v>699</v>
      </c>
      <c r="P226" s="41">
        <v>49.71653543307087</v>
      </c>
      <c r="Q226" s="53">
        <v>9785766811763</v>
      </c>
      <c r="R226" s="41">
        <v>0.1664</v>
      </c>
    </row>
    <row r="227" spans="1:18" ht="24.75" customHeight="1">
      <c r="A227" s="24" t="s">
        <v>820</v>
      </c>
      <c r="B227" s="24" t="s">
        <v>821</v>
      </c>
      <c r="C227" s="39" t="str">
        <f>HYPERLINK("http://atberg.aha.ru/dnv/npk2025-16-17.jpg")</f>
        <v>http://atberg.aha.ru/dnv/npk2025-16-17.jpg</v>
      </c>
      <c r="D227" s="25"/>
      <c r="E227" s="24" t="s">
        <v>822</v>
      </c>
      <c r="F227" s="26" t="s">
        <v>823</v>
      </c>
      <c r="G227" s="24" t="s">
        <v>19</v>
      </c>
      <c r="H227" s="27"/>
      <c r="I227" s="28" t="s">
        <v>20</v>
      </c>
      <c r="J227" s="28">
        <v>3.328</v>
      </c>
      <c r="K227" s="24" t="s">
        <v>31</v>
      </c>
      <c r="L227" s="29" t="s">
        <v>705</v>
      </c>
      <c r="M227" s="24"/>
      <c r="N227" s="30" t="s">
        <v>706</v>
      </c>
      <c r="O227" s="30" t="s">
        <v>699</v>
      </c>
      <c r="P227" s="41">
        <v>49.71653543307087</v>
      </c>
      <c r="Q227" s="53">
        <v>9785766811770</v>
      </c>
      <c r="R227" s="41">
        <v>0.1664</v>
      </c>
    </row>
    <row r="228" spans="1:18" ht="21.75" customHeight="1">
      <c r="A228" s="24" t="s">
        <v>824</v>
      </c>
      <c r="B228" s="24" t="s">
        <v>825</v>
      </c>
      <c r="C228" s="39" t="str">
        <f>HYPERLINK("http://atberg.aha.ru/dnv/npk2025-16-25.jpg")</f>
        <v>http://atberg.aha.ru/dnv/npk2025-16-25.jpg</v>
      </c>
      <c r="D228" s="25"/>
      <c r="E228" s="24" t="s">
        <v>826</v>
      </c>
      <c r="F228" s="26" t="s">
        <v>827</v>
      </c>
      <c r="G228" s="24" t="s">
        <v>19</v>
      </c>
      <c r="H228" s="27"/>
      <c r="I228" s="28" t="s">
        <v>20</v>
      </c>
      <c r="J228" s="28">
        <v>3.3</v>
      </c>
      <c r="K228" s="24" t="s">
        <v>31</v>
      </c>
      <c r="L228" s="29" t="s">
        <v>705</v>
      </c>
      <c r="M228" s="24"/>
      <c r="N228" s="30" t="s">
        <v>706</v>
      </c>
      <c r="O228" s="30" t="s">
        <v>699</v>
      </c>
      <c r="P228" s="41">
        <v>49.71653543307087</v>
      </c>
      <c r="Q228" s="53">
        <v>9785766811459</v>
      </c>
      <c r="R228" s="41">
        <v>0.16499999999999998</v>
      </c>
    </row>
    <row r="229" spans="1:18" ht="21.75" customHeight="1">
      <c r="A229" s="24" t="s">
        <v>828</v>
      </c>
      <c r="B229" s="24" t="s">
        <v>829</v>
      </c>
      <c r="C229" s="39" t="str">
        <f>HYPERLINK("http://atberg.aha.ru/dnv/npk2025-16-18.jpg")</f>
        <v>http://atberg.aha.ru/dnv/npk2025-16-18.jpg</v>
      </c>
      <c r="D229" s="25"/>
      <c r="E229" s="24" t="s">
        <v>830</v>
      </c>
      <c r="F229" s="26" t="s">
        <v>831</v>
      </c>
      <c r="G229" s="24" t="s">
        <v>19</v>
      </c>
      <c r="H229" s="27"/>
      <c r="I229" s="28" t="s">
        <v>20</v>
      </c>
      <c r="J229" s="28">
        <v>3.3</v>
      </c>
      <c r="K229" s="24" t="s">
        <v>31</v>
      </c>
      <c r="L229" s="29" t="s">
        <v>705</v>
      </c>
      <c r="M229" s="24"/>
      <c r="N229" s="30" t="s">
        <v>706</v>
      </c>
      <c r="O229" s="30" t="s">
        <v>699</v>
      </c>
      <c r="P229" s="41">
        <v>49.71653543307087</v>
      </c>
      <c r="Q229" s="53">
        <v>9785766811466</v>
      </c>
      <c r="R229" s="41">
        <v>0.16499999999999998</v>
      </c>
    </row>
    <row r="230" spans="1:18" ht="21.75" customHeight="1">
      <c r="A230" s="24" t="s">
        <v>832</v>
      </c>
      <c r="B230" s="24" t="s">
        <v>833</v>
      </c>
      <c r="C230" s="39" t="str">
        <f>HYPERLINK("http://atberg.aha.ru/dnv/npk2025-16-26.jpg")</f>
        <v>http://atberg.aha.ru/dnv/npk2025-16-26.jpg</v>
      </c>
      <c r="D230" s="25"/>
      <c r="E230" s="24" t="s">
        <v>826</v>
      </c>
      <c r="F230" s="26" t="s">
        <v>834</v>
      </c>
      <c r="G230" s="24" t="s">
        <v>19</v>
      </c>
      <c r="H230" s="27"/>
      <c r="I230" s="28" t="s">
        <v>20</v>
      </c>
      <c r="J230" s="28">
        <v>3.3</v>
      </c>
      <c r="K230" s="24" t="s">
        <v>31</v>
      </c>
      <c r="L230" s="29" t="s">
        <v>705</v>
      </c>
      <c r="M230" s="24"/>
      <c r="N230" s="30" t="s">
        <v>706</v>
      </c>
      <c r="O230" s="30" t="s">
        <v>699</v>
      </c>
      <c r="P230" s="41">
        <v>49.71653543307087</v>
      </c>
      <c r="Q230" s="53">
        <v>9785766811787</v>
      </c>
      <c r="R230" s="41">
        <v>0.16499999999999998</v>
      </c>
    </row>
    <row r="231" spans="1:18" ht="21.75" customHeight="1">
      <c r="A231" s="24" t="s">
        <v>835</v>
      </c>
      <c r="B231" s="24" t="s">
        <v>836</v>
      </c>
      <c r="C231" s="39" t="str">
        <f>HYPERLINK("http://atberg.aha.ru/dnv/npk2025-16-24.jpg")</f>
        <v>http://atberg.aha.ru/dnv/npk2025-16-24.jpg</v>
      </c>
      <c r="D231" s="25"/>
      <c r="E231" s="24" t="s">
        <v>837</v>
      </c>
      <c r="F231" s="26" t="s">
        <v>838</v>
      </c>
      <c r="G231" s="24" t="s">
        <v>19</v>
      </c>
      <c r="H231" s="27"/>
      <c r="I231" s="28" t="s">
        <v>20</v>
      </c>
      <c r="J231" s="28">
        <v>3.3</v>
      </c>
      <c r="K231" s="24" t="s">
        <v>31</v>
      </c>
      <c r="L231" s="29" t="s">
        <v>705</v>
      </c>
      <c r="M231" s="24"/>
      <c r="N231" s="30" t="s">
        <v>706</v>
      </c>
      <c r="O231" s="30" t="s">
        <v>699</v>
      </c>
      <c r="P231" s="41">
        <v>49.71653543307087</v>
      </c>
      <c r="Q231" s="53">
        <v>9785766811473</v>
      </c>
      <c r="R231" s="41">
        <v>0.16499999999999998</v>
      </c>
    </row>
    <row r="232" spans="1:18" ht="21.75" customHeight="1">
      <c r="A232" s="24" t="s">
        <v>839</v>
      </c>
      <c r="B232" s="24" t="s">
        <v>840</v>
      </c>
      <c r="C232" s="39" t="str">
        <f>HYPERLINK("http://atberg.aha.ru/dnv/npk2025-16-19.jpg")</f>
        <v>http://atberg.aha.ru/dnv/npk2025-16-19.jpg</v>
      </c>
      <c r="D232" s="25"/>
      <c r="E232" s="24" t="s">
        <v>841</v>
      </c>
      <c r="F232" s="26" t="s">
        <v>842</v>
      </c>
      <c r="G232" s="24" t="s">
        <v>19</v>
      </c>
      <c r="H232" s="27"/>
      <c r="I232" s="28" t="s">
        <v>20</v>
      </c>
      <c r="J232" s="28">
        <v>3.328</v>
      </c>
      <c r="K232" s="24" t="s">
        <v>31</v>
      </c>
      <c r="L232" s="29" t="s">
        <v>705</v>
      </c>
      <c r="M232" s="24"/>
      <c r="N232" s="30" t="s">
        <v>706</v>
      </c>
      <c r="O232" s="30" t="s">
        <v>699</v>
      </c>
      <c r="P232" s="41">
        <v>49.71653543307087</v>
      </c>
      <c r="Q232" s="53">
        <v>9785766811794</v>
      </c>
      <c r="R232" s="41">
        <v>0.1664</v>
      </c>
    </row>
    <row r="233" spans="1:18" ht="21.75" customHeight="1">
      <c r="A233" s="24" t="s">
        <v>843</v>
      </c>
      <c r="B233" s="24" t="s">
        <v>844</v>
      </c>
      <c r="C233" s="39" t="str">
        <f>HYPERLINK("http://atberg.aha.ru/dnv/npk2025-16-20.jpg")</f>
        <v>http://atberg.aha.ru/dnv/npk2025-16-20.jpg</v>
      </c>
      <c r="D233" s="25"/>
      <c r="E233" s="24" t="s">
        <v>845</v>
      </c>
      <c r="F233" s="26" t="s">
        <v>846</v>
      </c>
      <c r="G233" s="24" t="s">
        <v>19</v>
      </c>
      <c r="H233" s="27"/>
      <c r="I233" s="28" t="s">
        <v>20</v>
      </c>
      <c r="J233" s="28">
        <v>3.3</v>
      </c>
      <c r="K233" s="24" t="s">
        <v>31</v>
      </c>
      <c r="L233" s="29" t="s">
        <v>705</v>
      </c>
      <c r="M233" s="24"/>
      <c r="N233" s="30" t="s">
        <v>706</v>
      </c>
      <c r="O233" s="30" t="s">
        <v>699</v>
      </c>
      <c r="P233" s="41">
        <v>49.71653543307087</v>
      </c>
      <c r="Q233" s="53">
        <v>9785766811480</v>
      </c>
      <c r="R233" s="41">
        <v>0.16499999999999998</v>
      </c>
    </row>
    <row r="234" spans="1:18" ht="21.75" customHeight="1">
      <c r="A234" s="24" t="s">
        <v>847</v>
      </c>
      <c r="B234" s="24" t="s">
        <v>848</v>
      </c>
      <c r="C234" s="39" t="str">
        <f>HYPERLINK("http://atberg.aha.ru/dnv/npk2025-16-23.jpg")</f>
        <v>http://atberg.aha.ru/dnv/npk2025-16-23.jpg</v>
      </c>
      <c r="D234" s="25"/>
      <c r="E234" s="24" t="s">
        <v>849</v>
      </c>
      <c r="F234" s="26" t="s">
        <v>850</v>
      </c>
      <c r="G234" s="24" t="s">
        <v>19</v>
      </c>
      <c r="H234" s="27"/>
      <c r="I234" s="28" t="s">
        <v>20</v>
      </c>
      <c r="J234" s="28">
        <v>3.328</v>
      </c>
      <c r="K234" s="24" t="s">
        <v>31</v>
      </c>
      <c r="L234" s="29" t="s">
        <v>705</v>
      </c>
      <c r="M234" s="24"/>
      <c r="N234" s="30" t="s">
        <v>706</v>
      </c>
      <c r="O234" s="30" t="s">
        <v>699</v>
      </c>
      <c r="P234" s="41">
        <v>49.71653543307087</v>
      </c>
      <c r="Q234" s="53">
        <v>9785766811800</v>
      </c>
      <c r="R234" s="41">
        <v>0.1664</v>
      </c>
    </row>
    <row r="235" spans="1:18" ht="21.75" customHeight="1">
      <c r="A235" s="24" t="s">
        <v>851</v>
      </c>
      <c r="B235" s="24" t="s">
        <v>852</v>
      </c>
      <c r="C235" s="39" t="str">
        <f>HYPERLINK("http://atberg.aha.ru/dnv/npk2025-16-40.jpg")</f>
        <v>http://atberg.aha.ru/dnv/npk2025-16-40.jpg</v>
      </c>
      <c r="D235" s="25"/>
      <c r="E235" s="24" t="s">
        <v>853</v>
      </c>
      <c r="F235" s="26" t="s">
        <v>854</v>
      </c>
      <c r="G235" s="24" t="s">
        <v>19</v>
      </c>
      <c r="H235" s="27"/>
      <c r="I235" s="28" t="s">
        <v>20</v>
      </c>
      <c r="J235" s="28">
        <v>3.328</v>
      </c>
      <c r="K235" s="24" t="s">
        <v>31</v>
      </c>
      <c r="L235" s="29" t="s">
        <v>705</v>
      </c>
      <c r="M235" s="24"/>
      <c r="N235" s="30" t="s">
        <v>706</v>
      </c>
      <c r="O235" s="30" t="s">
        <v>699</v>
      </c>
      <c r="P235" s="41">
        <v>49.71653543307087</v>
      </c>
      <c r="Q235" s="53">
        <v>9785766811626</v>
      </c>
      <c r="R235" s="41">
        <v>0.1664</v>
      </c>
    </row>
    <row r="236" spans="1:18" ht="21.75" customHeight="1">
      <c r="A236" s="24" t="s">
        <v>855</v>
      </c>
      <c r="B236" s="24" t="s">
        <v>856</v>
      </c>
      <c r="C236" s="39" t="str">
        <f>HYPERLINK("http://atberg.aha.ru/dnv/npk2025-16-28.jpg")</f>
        <v>http://atberg.aha.ru/dnv/npk2025-16-28.jpg</v>
      </c>
      <c r="D236" s="25"/>
      <c r="E236" s="24" t="s">
        <v>857</v>
      </c>
      <c r="F236" s="26" t="s">
        <v>858</v>
      </c>
      <c r="G236" s="24" t="s">
        <v>19</v>
      </c>
      <c r="H236" s="27"/>
      <c r="I236" s="28" t="s">
        <v>20</v>
      </c>
      <c r="J236" s="28">
        <v>3.328</v>
      </c>
      <c r="K236" s="24" t="s">
        <v>31</v>
      </c>
      <c r="L236" s="29" t="s">
        <v>705</v>
      </c>
      <c r="M236" s="24"/>
      <c r="N236" s="30" t="s">
        <v>706</v>
      </c>
      <c r="O236" s="30" t="s">
        <v>699</v>
      </c>
      <c r="P236" s="41">
        <v>49.71653543307087</v>
      </c>
      <c r="Q236" s="53">
        <v>9785766811817</v>
      </c>
      <c r="R236" s="41">
        <v>0.1664</v>
      </c>
    </row>
  </sheetData>
  <sheetProtection/>
  <autoFilter ref="A10:R236"/>
  <mergeCells count="1">
    <mergeCell ref="F7:P7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shabanova</dc:creator>
  <cp:keywords/>
  <dc:description/>
  <cp:lastModifiedBy>shabanova</cp:lastModifiedBy>
  <cp:lastPrinted>2024-05-03T12:48:30Z</cp:lastPrinted>
  <dcterms:created xsi:type="dcterms:W3CDTF">2024-05-03T12:48:30Z</dcterms:created>
  <dcterms:modified xsi:type="dcterms:W3CDTF">2024-05-07T10:56:06Z</dcterms:modified>
  <cp:category/>
  <cp:version/>
  <cp:contentType/>
  <cp:contentStatus/>
  <cp:revision>1</cp:revision>
</cp:coreProperties>
</file>