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3256" windowHeight="13176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4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</calcChain>
</file>

<file path=xl/sharedStrings.xml><?xml version="1.0" encoding="utf-8"?>
<sst xmlns="http://schemas.openxmlformats.org/spreadsheetml/2006/main" count="6760" uniqueCount="2825">
  <si>
    <t xml:space="preserve">Прайс-лист  ООО  "Атберг 98"  от: </t>
  </si>
  <si>
    <t>27 апреля 2026 г.</t>
  </si>
  <si>
    <t>9785978109269</t>
  </si>
  <si>
    <t>9785978111507</t>
  </si>
  <si>
    <t>Прайс-лист на дату выхода является официальным уведомлением о цене.</t>
  </si>
  <si>
    <t>Продажа продукции в количестве меньше типографской упаковки осуществляется по цене с учетом вашей скидки +3%.                    ВАЖНО! Колонки не удалять! Заказ указывать в желтой колонке строго в ШТУКАХ.</t>
  </si>
  <si>
    <t>Код</t>
  </si>
  <si>
    <t>ISBN</t>
  </si>
  <si>
    <t>Ссылка</t>
  </si>
  <si>
    <t>Автор</t>
  </si>
  <si>
    <t>Арт.</t>
  </si>
  <si>
    <t>Наименование товаров</t>
  </si>
  <si>
    <t>Примечание</t>
  </si>
  <si>
    <t>Кратность отгрузки</t>
  </si>
  <si>
    <t>ЗАКАЗ 
в штуках</t>
  </si>
  <si>
    <t>Стд.</t>
  </si>
  <si>
    <t>Вес пачки</t>
  </si>
  <si>
    <t>Изд-во</t>
  </si>
  <si>
    <t>Формат</t>
  </si>
  <si>
    <t>Стр.</t>
  </si>
  <si>
    <t>Обложка</t>
  </si>
  <si>
    <t>Серт.</t>
  </si>
  <si>
    <t>0.242</t>
  </si>
  <si>
    <t>Серия "Школьная библиотека" (серия рекомендована Департаментом общего среднего образования)</t>
  </si>
  <si>
    <t>Прайс</t>
  </si>
  <si>
    <t>9785978110098</t>
  </si>
  <si>
    <t xml:space="preserve">114488     </t>
  </si>
  <si>
    <t>978-5-9780-1494-5</t>
  </si>
  <si>
    <t xml:space="preserve">ЧПС-1     </t>
  </si>
  <si>
    <t>Бобовое зернышко</t>
  </si>
  <si>
    <t>пачками - кратно 50шт.
штучно - кратно 10шт.</t>
  </si>
  <si>
    <t>50</t>
  </si>
  <si>
    <t>1.500</t>
  </si>
  <si>
    <t>Атберг 98</t>
  </si>
  <si>
    <t>165*215</t>
  </si>
  <si>
    <t>16</t>
  </si>
  <si>
    <t>мелов.бумага</t>
  </si>
  <si>
    <t>34 | 34/1</t>
  </si>
  <si>
    <t>9785985034615</t>
  </si>
  <si>
    <t>0.450</t>
  </si>
  <si>
    <t xml:space="preserve">УТ-200402  </t>
  </si>
  <si>
    <t>978-5-9780-1495-2</t>
  </si>
  <si>
    <t xml:space="preserve">ЧПС-9    </t>
  </si>
  <si>
    <t>Бременские музыканты</t>
  </si>
  <si>
    <t xml:space="preserve">УТ-203560  </t>
  </si>
  <si>
    <t>978-5-908004-70-1</t>
  </si>
  <si>
    <t>ЧПС-2</t>
  </si>
  <si>
    <t>Гуси-лебеди</t>
  </si>
  <si>
    <t>1.544</t>
  </si>
  <si>
    <t>165х215</t>
  </si>
  <si>
    <t>мелованная бумага</t>
  </si>
  <si>
    <t>83 | 83/1</t>
  </si>
  <si>
    <t xml:space="preserve">114490     </t>
  </si>
  <si>
    <t>978-5-9780-1497-6</t>
  </si>
  <si>
    <t xml:space="preserve">ЧПС-3     </t>
  </si>
  <si>
    <t>Заюшкина избушка. Лиса и волк</t>
  </si>
  <si>
    <t xml:space="preserve">114492     </t>
  </si>
  <si>
    <t>978-5-9780-1498-3</t>
  </si>
  <si>
    <t xml:space="preserve">ЧПС-5     </t>
  </si>
  <si>
    <t>Кот в сапогах</t>
  </si>
  <si>
    <t xml:space="preserve">УТ-200404  </t>
  </si>
  <si>
    <t>978-5-9780-1499-0</t>
  </si>
  <si>
    <t xml:space="preserve">ЧПС-11  </t>
  </si>
  <si>
    <t>Кот и лиса</t>
  </si>
  <si>
    <t xml:space="preserve">УТ-203564  </t>
  </si>
  <si>
    <t>978-5-908004-74-9</t>
  </si>
  <si>
    <t>ЧПС-12</t>
  </si>
  <si>
    <t>Красная шапочка</t>
  </si>
  <si>
    <t xml:space="preserve">УТ-200407  </t>
  </si>
  <si>
    <t>978-5-9780-1501-0</t>
  </si>
  <si>
    <t xml:space="preserve">ЧПС-14  </t>
  </si>
  <si>
    <t>Сказка про храброго зайца - длинные уши, косые глаза, короткий хвост</t>
  </si>
  <si>
    <t>0.215</t>
  </si>
  <si>
    <t>9785978111927</t>
  </si>
  <si>
    <t xml:space="preserve">113196     </t>
  </si>
  <si>
    <t>978-5-9781-0966-5</t>
  </si>
  <si>
    <t>Горбушин О.</t>
  </si>
  <si>
    <t xml:space="preserve">К-КП-04   </t>
  </si>
  <si>
    <t>Букварь</t>
  </si>
  <si>
    <t>пачками - кратно 10шт.
штучно - кратно 5шт.</t>
  </si>
  <si>
    <t>10</t>
  </si>
  <si>
    <t>4.860</t>
  </si>
  <si>
    <t>Самовар</t>
  </si>
  <si>
    <t>220*295</t>
  </si>
  <si>
    <t>96</t>
  </si>
  <si>
    <t>7БЦ</t>
  </si>
  <si>
    <t>1/3 | 60</t>
  </si>
  <si>
    <t>9785978109023</t>
  </si>
  <si>
    <t>9785978109726</t>
  </si>
  <si>
    <t xml:space="preserve">113221     </t>
  </si>
  <si>
    <t>978-5-9781-0967-2</t>
  </si>
  <si>
    <t>Барто А.</t>
  </si>
  <si>
    <t xml:space="preserve">К-КП-11   </t>
  </si>
  <si>
    <t>Лучшие стихи для детей</t>
  </si>
  <si>
    <t>3.150</t>
  </si>
  <si>
    <t>48</t>
  </si>
  <si>
    <t xml:space="preserve">105615     </t>
  </si>
  <si>
    <t>978-5-9781-0988-7</t>
  </si>
  <si>
    <t>Чуковский К.</t>
  </si>
  <si>
    <t xml:space="preserve">К-КП-12   </t>
  </si>
  <si>
    <t>4.500</t>
  </si>
  <si>
    <t xml:space="preserve">113016     </t>
  </si>
  <si>
    <t>978-5-9781-0902-3</t>
  </si>
  <si>
    <t xml:space="preserve">К-КП-14   </t>
  </si>
  <si>
    <t>Любимые сказки</t>
  </si>
  <si>
    <t>5.090</t>
  </si>
  <si>
    <t xml:space="preserve">УТ-202815  </t>
  </si>
  <si>
    <t>978-5-9781-1175-0</t>
  </si>
  <si>
    <t>Пушкин А.С.</t>
  </si>
  <si>
    <t>К-КП-26</t>
  </si>
  <si>
    <t>Сказка о Золотом петушке, Сказка о попе и о работнике его Балде</t>
  </si>
  <si>
    <t>5.250</t>
  </si>
  <si>
    <t>56</t>
  </si>
  <si>
    <t>9785978111736</t>
  </si>
  <si>
    <t>0.250</t>
  </si>
  <si>
    <t xml:space="preserve">УТ-202577  </t>
  </si>
  <si>
    <t>978-5-9781-1173-6</t>
  </si>
  <si>
    <t>К-КП-24</t>
  </si>
  <si>
    <t>Сказка о царе Салтане (художник Назарук В.М.)</t>
  </si>
  <si>
    <t>0.280</t>
  </si>
  <si>
    <t xml:space="preserve">112605     </t>
  </si>
  <si>
    <t>978-5-9781-1081-4</t>
  </si>
  <si>
    <t>Берестов В.</t>
  </si>
  <si>
    <t xml:space="preserve">К-ДК-04   </t>
  </si>
  <si>
    <t>Как хорошо уметь читать (Стихи)</t>
  </si>
  <si>
    <t>пачками - кратно 20шт.
штучно - кратно 5шт.</t>
  </si>
  <si>
    <t>20</t>
  </si>
  <si>
    <t>5.200</t>
  </si>
  <si>
    <t>145*220</t>
  </si>
  <si>
    <t>112</t>
  </si>
  <si>
    <t>1/3 | 53</t>
  </si>
  <si>
    <t>9785978111347</t>
  </si>
  <si>
    <t>9785978109634</t>
  </si>
  <si>
    <t xml:space="preserve">000034     </t>
  </si>
  <si>
    <t>978-5-9781-1099-9</t>
  </si>
  <si>
    <t>Заходер Б.</t>
  </si>
  <si>
    <t xml:space="preserve">К-ДК-05   </t>
  </si>
  <si>
    <t>Кто ходит в гости по утрам... (Стихи)</t>
  </si>
  <si>
    <t>5.140</t>
  </si>
  <si>
    <t>133</t>
  </si>
  <si>
    <t xml:space="preserve">107592     </t>
  </si>
  <si>
    <t>978-5-9781-0917-7</t>
  </si>
  <si>
    <t xml:space="preserve">К-ДК-14   </t>
  </si>
  <si>
    <t>Уронили мишку на пол...(Стихи)</t>
  </si>
  <si>
    <t>128</t>
  </si>
  <si>
    <t xml:space="preserve">УТ-200872  </t>
  </si>
  <si>
    <t>978-5-9781-1134-7</t>
  </si>
  <si>
    <t>Бородицкая М.,Токмакова И.,Синявский А.</t>
  </si>
  <si>
    <t>К-ДК-30</t>
  </si>
  <si>
    <t>Целыми днями весело маме!</t>
  </si>
  <si>
    <t>4.700</t>
  </si>
  <si>
    <t>1/3 | 2</t>
  </si>
  <si>
    <t>9785978109207</t>
  </si>
  <si>
    <t xml:space="preserve">УТ-202185  </t>
  </si>
  <si>
    <t>978-5-9781-1156-9</t>
  </si>
  <si>
    <t>Сборник</t>
  </si>
  <si>
    <t>К-ХДК-01</t>
  </si>
  <si>
    <t>Буду делать хорошо!</t>
  </si>
  <si>
    <t>5.820</t>
  </si>
  <si>
    <t>145х220</t>
  </si>
  <si>
    <t>192</t>
  </si>
  <si>
    <t>1/3 | 75</t>
  </si>
  <si>
    <t>9785978111590</t>
  </si>
  <si>
    <t>0.381</t>
  </si>
  <si>
    <t xml:space="preserve">УТ-202187  </t>
  </si>
  <si>
    <t>978-5-9781-1158-3</t>
  </si>
  <si>
    <t>К-ХДК-03</t>
  </si>
  <si>
    <t>Природа вокруг нас</t>
  </si>
  <si>
    <t xml:space="preserve">УТ-202186  </t>
  </si>
  <si>
    <t>978-5-9781-1157-6</t>
  </si>
  <si>
    <t>К-ХДК-02</t>
  </si>
  <si>
    <t>Расскажу тебе сказку</t>
  </si>
  <si>
    <t>6.145</t>
  </si>
  <si>
    <t xml:space="preserve">УТ-202256  </t>
  </si>
  <si>
    <t>978-5-9781-1161-3</t>
  </si>
  <si>
    <t>К-ХДК-06</t>
  </si>
  <si>
    <t>Смех  да и только!</t>
  </si>
  <si>
    <t>1/3 | 85/1</t>
  </si>
  <si>
    <t xml:space="preserve">УТ-202255  </t>
  </si>
  <si>
    <t>978-5-9781-1160-6</t>
  </si>
  <si>
    <t>К-ХДК-05</t>
  </si>
  <si>
    <t>Читайте, девчонки!</t>
  </si>
  <si>
    <t>6.070</t>
  </si>
  <si>
    <t xml:space="preserve">УТ-202254  </t>
  </si>
  <si>
    <t>978-5-9781-1159-0</t>
  </si>
  <si>
    <t>К-ХДК-04</t>
  </si>
  <si>
    <t>Читайте, мальчишки!</t>
  </si>
  <si>
    <t>6.220</t>
  </si>
  <si>
    <t>0.194</t>
  </si>
  <si>
    <t xml:space="preserve">113638     </t>
  </si>
  <si>
    <t>978-5-9781-1062-3</t>
  </si>
  <si>
    <t xml:space="preserve">К-БДС-06  </t>
  </si>
  <si>
    <t>Агния Барто детям</t>
  </si>
  <si>
    <t>6.685</t>
  </si>
  <si>
    <t>1/3 | 69</t>
  </si>
  <si>
    <t>9785978110739</t>
  </si>
  <si>
    <t>0.394</t>
  </si>
  <si>
    <t xml:space="preserve">114096     </t>
  </si>
  <si>
    <t>978-5-9781-1102-6</t>
  </si>
  <si>
    <t xml:space="preserve">К-БДС-08  </t>
  </si>
  <si>
    <t>Вместе песенки поем</t>
  </si>
  <si>
    <t>3.785</t>
  </si>
  <si>
    <t>9785978111026</t>
  </si>
  <si>
    <t>9785978108903</t>
  </si>
  <si>
    <t xml:space="preserve">113743     </t>
  </si>
  <si>
    <t>978-5-9781-1073-9</t>
  </si>
  <si>
    <t xml:space="preserve">К-БДС-07  </t>
  </si>
  <si>
    <t>Корней Чуковский детям</t>
  </si>
  <si>
    <t xml:space="preserve">114600     </t>
  </si>
  <si>
    <t>978-5-9781-1123-1</t>
  </si>
  <si>
    <t xml:space="preserve">К-БДС-12  </t>
  </si>
  <si>
    <t>Рассказы и рассказики</t>
  </si>
  <si>
    <t>176</t>
  </si>
  <si>
    <t>9785978109191</t>
  </si>
  <si>
    <t>9785978108897</t>
  </si>
  <si>
    <t xml:space="preserve">114098     </t>
  </si>
  <si>
    <t>978-5-9781-1104-0</t>
  </si>
  <si>
    <t xml:space="preserve">К-БДС-10  </t>
  </si>
  <si>
    <t>Сказка за сказкой</t>
  </si>
  <si>
    <t>207</t>
  </si>
  <si>
    <t xml:space="preserve">113003     </t>
  </si>
  <si>
    <t>978-5-9781-0889-7</t>
  </si>
  <si>
    <t xml:space="preserve">К-БДС-01  </t>
  </si>
  <si>
    <t>Хрестоматия для младшей группы детского сада (соответствует Федеральным Государственным Требованиям)</t>
  </si>
  <si>
    <t>6.665</t>
  </si>
  <si>
    <t xml:space="preserve">113034     </t>
  </si>
  <si>
    <t>978-5-9781-0890-3</t>
  </si>
  <si>
    <t xml:space="preserve">К-БДС-04  </t>
  </si>
  <si>
    <t>Хрестоматия для подготовительной группы детского сада (соответствует Федеральным Государственным Требованиям)</t>
  </si>
  <si>
    <t>пачками - кратно 16шт.
штучно - кратно 5шт.</t>
  </si>
  <si>
    <t>6.300</t>
  </si>
  <si>
    <t>224</t>
  </si>
  <si>
    <t xml:space="preserve">113168     </t>
  </si>
  <si>
    <t>978-5-9781-0963-4</t>
  </si>
  <si>
    <t xml:space="preserve">К-БДС-02  </t>
  </si>
  <si>
    <t>Хрестоматия для средней группы детского сада (соответствует Федеральным Государственным Требованиям)</t>
  </si>
  <si>
    <t>6.100</t>
  </si>
  <si>
    <t>208</t>
  </si>
  <si>
    <t xml:space="preserve">113075     </t>
  </si>
  <si>
    <t>978-5-9781-0919-1</t>
  </si>
  <si>
    <t xml:space="preserve">К-БДС-03  </t>
  </si>
  <si>
    <t>Хрестоматия для старшей группы детского сада (соответствует Федеральным Государственным Требованиям)</t>
  </si>
  <si>
    <t>9785978111866</t>
  </si>
  <si>
    <t xml:space="preserve">107871     </t>
  </si>
  <si>
    <t>978-5-9781-0972-6</t>
  </si>
  <si>
    <t>Кэрролл Л.</t>
  </si>
  <si>
    <t xml:space="preserve">К-ШБ-01   </t>
  </si>
  <si>
    <t>Алиса в стране чудес</t>
  </si>
  <si>
    <t>5.000</t>
  </si>
  <si>
    <t>144</t>
  </si>
  <si>
    <t>1/3 | 19</t>
  </si>
  <si>
    <t>9785978111309</t>
  </si>
  <si>
    <t>0.189</t>
  </si>
  <si>
    <t xml:space="preserve">109656     </t>
  </si>
  <si>
    <t>978-5-9781-1009-8</t>
  </si>
  <si>
    <t>Коваль Ю.</t>
  </si>
  <si>
    <t xml:space="preserve">К-ШБ-02   </t>
  </si>
  <si>
    <t>Алый и другие рассказы</t>
  </si>
  <si>
    <t>4.840</t>
  </si>
  <si>
    <t>122</t>
  </si>
  <si>
    <t xml:space="preserve">УТ-201313  </t>
  </si>
  <si>
    <t>978-5-9781-1192-7</t>
  </si>
  <si>
    <t>К-ШБ-109</t>
  </si>
  <si>
    <t>Анекдоты с героями сказок</t>
  </si>
  <si>
    <t>4.296</t>
  </si>
  <si>
    <t>1/3 | 65</t>
  </si>
  <si>
    <t xml:space="preserve">107872     </t>
  </si>
  <si>
    <t>978-5-9781-0920-7</t>
  </si>
  <si>
    <t>Медведев В.</t>
  </si>
  <si>
    <t xml:space="preserve">К-ШБ-03   </t>
  </si>
  <si>
    <t>Баранкин, будь человеком!</t>
  </si>
  <si>
    <t>5.600</t>
  </si>
  <si>
    <t>136</t>
  </si>
  <si>
    <t xml:space="preserve">101586     </t>
  </si>
  <si>
    <t>978-5-9781-1186-6</t>
  </si>
  <si>
    <t>Крылов И.</t>
  </si>
  <si>
    <t xml:space="preserve">К-ШБ-04   </t>
  </si>
  <si>
    <t>Басни Крылова</t>
  </si>
  <si>
    <t>3.878</t>
  </si>
  <si>
    <t>80</t>
  </si>
  <si>
    <t xml:space="preserve">100024     </t>
  </si>
  <si>
    <t>978-5-9781-0953-5</t>
  </si>
  <si>
    <t>Лондон Д.</t>
  </si>
  <si>
    <t xml:space="preserve">К-ШБ-05   </t>
  </si>
  <si>
    <t>Белый клык</t>
  </si>
  <si>
    <t>6.760</t>
  </si>
  <si>
    <t xml:space="preserve">УТ-202567  </t>
  </si>
  <si>
    <t>978-5-9781-1168-2</t>
  </si>
  <si>
    <t>Куприн А.</t>
  </si>
  <si>
    <t>К-ШБ-114</t>
  </si>
  <si>
    <t>Белый пудель и другие рассказы</t>
  </si>
  <si>
    <t>4.200</t>
  </si>
  <si>
    <t xml:space="preserve">108845     </t>
  </si>
  <si>
    <t>978-5-9781-1011-1</t>
  </si>
  <si>
    <t>Нечаев А.</t>
  </si>
  <si>
    <t xml:space="preserve">К-ШБ-06   </t>
  </si>
  <si>
    <t>Былины. Сказания о богатырях земли русской</t>
  </si>
  <si>
    <t xml:space="preserve">113899     </t>
  </si>
  <si>
    <t>978-5-9781-1076-0</t>
  </si>
  <si>
    <t>Соломатов А.</t>
  </si>
  <si>
    <t xml:space="preserve">К-ШБ-99   </t>
  </si>
  <si>
    <t>В поисках волшебного камня</t>
  </si>
  <si>
    <t>160</t>
  </si>
  <si>
    <t xml:space="preserve">107924     </t>
  </si>
  <si>
    <t>978-5-9781-1105-7</t>
  </si>
  <si>
    <t>Гераскина Л.</t>
  </si>
  <si>
    <t xml:space="preserve">К-ШБ-08   </t>
  </si>
  <si>
    <t>В стране невыученных уроков</t>
  </si>
  <si>
    <t>3.200</t>
  </si>
  <si>
    <t xml:space="preserve">114298     </t>
  </si>
  <si>
    <t>978-5-9781-1187-3</t>
  </si>
  <si>
    <t xml:space="preserve">К-ШБ-07   </t>
  </si>
  <si>
    <t>В стране невыученных уроков-2</t>
  </si>
  <si>
    <t>3.860</t>
  </si>
  <si>
    <t xml:space="preserve">113167     </t>
  </si>
  <si>
    <t>978-5-9781-0955-9</t>
  </si>
  <si>
    <t>Чехов А.,Куприн А.,Скребицкий Г.,Тургенев И. и др.</t>
  </si>
  <si>
    <t xml:space="preserve">К-ШБ-90   </t>
  </si>
  <si>
    <t>Верный друг. Рассказы о собаках</t>
  </si>
  <si>
    <t>5.520</t>
  </si>
  <si>
    <t xml:space="preserve">112988     </t>
  </si>
  <si>
    <t>978-5-9781-0876-7</t>
  </si>
  <si>
    <t>Гоголь Н.В.</t>
  </si>
  <si>
    <t xml:space="preserve">К-ШБ-10   </t>
  </si>
  <si>
    <t>Вечера на хуторе близ Диканьки</t>
  </si>
  <si>
    <t xml:space="preserve">УТ-203325  </t>
  </si>
  <si>
    <t>978-5-9781-1182-8</t>
  </si>
  <si>
    <t>Бианки,Воронкова,Гаршин,Даль,Драгунский и др.</t>
  </si>
  <si>
    <t>К-ШБ-117</t>
  </si>
  <si>
    <t>Внеклассное чтение (для 1 и 2-го классов)</t>
  </si>
  <si>
    <t>НОВИНКА</t>
  </si>
  <si>
    <t>6.120</t>
  </si>
  <si>
    <t>90 | 90/1</t>
  </si>
  <si>
    <t>9785978111828</t>
  </si>
  <si>
    <t>0.333</t>
  </si>
  <si>
    <t xml:space="preserve">103383     </t>
  </si>
  <si>
    <t>978-5-9781-0872-9</t>
  </si>
  <si>
    <t>Драгунский, Коваль, Ушинский, Пришвин, Скребицкий</t>
  </si>
  <si>
    <t xml:space="preserve">К-ШБ-12   </t>
  </si>
  <si>
    <t>Внеклассное чтение (для 1-го класса)</t>
  </si>
  <si>
    <t>5.020</t>
  </si>
  <si>
    <t xml:space="preserve">103257     </t>
  </si>
  <si>
    <t>978-5-9781-0915-3</t>
  </si>
  <si>
    <t>Паустовский,Пермяк,Медведев,Пришвин,Скребицкий...</t>
  </si>
  <si>
    <t xml:space="preserve">К-ШБ-13   </t>
  </si>
  <si>
    <t>Внеклассное чтение (для 2-го класса)</t>
  </si>
  <si>
    <t xml:space="preserve">113497     </t>
  </si>
  <si>
    <t>978-5-9781-1017-3</t>
  </si>
  <si>
    <t xml:space="preserve">К-ШБ-95   </t>
  </si>
  <si>
    <t>Внеклассное чтение (для 3 класса) НОВАЯ РЕДАКЦИЯ!  Авторы: А.Чехов,Ю.Сотник,М.Пришвмн,Б.Житков,П.Бажов,Е.Шварц,М.Зощенко,В.Драгунский</t>
  </si>
  <si>
    <t xml:space="preserve">113498     </t>
  </si>
  <si>
    <t>978-5-9781-1018-0</t>
  </si>
  <si>
    <t xml:space="preserve">К-ШБ-96   </t>
  </si>
  <si>
    <t>Внеклассное чтение (для 4 класса) НОВАЯ РЕДАКЦИЯ!  Авторы: А.Куприн,Л.Андреев,А.Грин,К.Паустовский,А.Платонов,Р.Погодин,В.Крапивин</t>
  </si>
  <si>
    <t>4.765</t>
  </si>
  <si>
    <t xml:space="preserve">113492     </t>
  </si>
  <si>
    <t>978-5-9781-1019-7</t>
  </si>
  <si>
    <t xml:space="preserve">К-ШБ-97   </t>
  </si>
  <si>
    <t>Внеклассное чтение (для 5 класса) НОВАЯ РЕДАКЦИЯ!</t>
  </si>
  <si>
    <t>6.995</t>
  </si>
  <si>
    <t xml:space="preserve">106771     </t>
  </si>
  <si>
    <t>978-5-9781-0997-9</t>
  </si>
  <si>
    <t>О. Генри</t>
  </si>
  <si>
    <t xml:space="preserve">К-ШБ-17   </t>
  </si>
  <si>
    <t>Вождь краснокожих</t>
  </si>
  <si>
    <t>4.820</t>
  </si>
  <si>
    <t xml:space="preserve">000053     </t>
  </si>
  <si>
    <t>978-5-9781-0896-5</t>
  </si>
  <si>
    <t>Волков А.</t>
  </si>
  <si>
    <t xml:space="preserve">К-ШБ-18   </t>
  </si>
  <si>
    <t>Волшебник Изумрудного города</t>
  </si>
  <si>
    <t>5.018</t>
  </si>
  <si>
    <t xml:space="preserve">110101     </t>
  </si>
  <si>
    <t>978-5-9781-0874-3</t>
  </si>
  <si>
    <t>Осеева В.</t>
  </si>
  <si>
    <t xml:space="preserve">К-ШБ-19   </t>
  </si>
  <si>
    <t>Волшебное слово</t>
  </si>
  <si>
    <t>3.500</t>
  </si>
  <si>
    <t xml:space="preserve">107870     </t>
  </si>
  <si>
    <t>978-5-9781-0914-6</t>
  </si>
  <si>
    <t>Драгунский В.</t>
  </si>
  <si>
    <t xml:space="preserve">К-ШБ-21   </t>
  </si>
  <si>
    <t>Где это видано, где это слыхано...</t>
  </si>
  <si>
    <t>6.200</t>
  </si>
  <si>
    <t>127</t>
  </si>
  <si>
    <t xml:space="preserve">111713     </t>
  </si>
  <si>
    <t>978-5-9781-1172-9</t>
  </si>
  <si>
    <t>Лермонтов М.</t>
  </si>
  <si>
    <t xml:space="preserve">К-ШБ-22   </t>
  </si>
  <si>
    <t>Герой нашего времени</t>
  </si>
  <si>
    <t>6.400</t>
  </si>
  <si>
    <t xml:space="preserve">109104     </t>
  </si>
  <si>
    <t>978-5-9781-0956-6</t>
  </si>
  <si>
    <t xml:space="preserve">К-ШБ-24   </t>
  </si>
  <si>
    <t>Денискины рассказы</t>
  </si>
  <si>
    <t>4.640</t>
  </si>
  <si>
    <t xml:space="preserve">110625     </t>
  </si>
  <si>
    <t>978-5-9781-1095-1</t>
  </si>
  <si>
    <t xml:space="preserve">К-ШБ-25   </t>
  </si>
  <si>
    <t>Доктор Айболит</t>
  </si>
  <si>
    <t>4.400</t>
  </si>
  <si>
    <t xml:space="preserve">107925     </t>
  </si>
  <si>
    <t>978-5-9781-0960-3</t>
  </si>
  <si>
    <t>Александрова Т.</t>
  </si>
  <si>
    <t xml:space="preserve">К-ШБ-26   </t>
  </si>
  <si>
    <t>Домовенок Кузька</t>
  </si>
  <si>
    <t>4.708</t>
  </si>
  <si>
    <t>126</t>
  </si>
  <si>
    <t xml:space="preserve">109748     </t>
  </si>
  <si>
    <t>978-5-9781-1005-0</t>
  </si>
  <si>
    <t xml:space="preserve">К-ШБ-28   </t>
  </si>
  <si>
    <t>Жёлтый туман</t>
  </si>
  <si>
    <t>5.060</t>
  </si>
  <si>
    <t xml:space="preserve">102225     </t>
  </si>
  <si>
    <t>978-5-9781-0990-0</t>
  </si>
  <si>
    <t>Дефо Д.</t>
  </si>
  <si>
    <t xml:space="preserve">К-ШБ-64   </t>
  </si>
  <si>
    <t>Жизнь и удивительные приключения морехода Робинзона Крузо</t>
  </si>
  <si>
    <t>6.445</t>
  </si>
  <si>
    <t xml:space="preserve">108791     </t>
  </si>
  <si>
    <t>978-5-9781-0999-3</t>
  </si>
  <si>
    <t>Чехов А.П.</t>
  </si>
  <si>
    <t xml:space="preserve">К-ШБ-29   </t>
  </si>
  <si>
    <t>Каштанка и другие рассказы</t>
  </si>
  <si>
    <t xml:space="preserve">112509     </t>
  </si>
  <si>
    <t>978-5-9781-1188-0</t>
  </si>
  <si>
    <t>Ершов П.</t>
  </si>
  <si>
    <t xml:space="preserve">К-ШБ-31   </t>
  </si>
  <si>
    <t>Конек-Горбунок</t>
  </si>
  <si>
    <t xml:space="preserve">107867     </t>
  </si>
  <si>
    <t>978-5-9781-0991-7</t>
  </si>
  <si>
    <t>Губарев В.</t>
  </si>
  <si>
    <t xml:space="preserve">К-ШБ-32   </t>
  </si>
  <si>
    <t>Королевство кривых зеркал</t>
  </si>
  <si>
    <t>4.960</t>
  </si>
  <si>
    <t xml:space="preserve">УТ-201575  </t>
  </si>
  <si>
    <t>978-5-9781-1148-4</t>
  </si>
  <si>
    <t>Барто, Михалков, Берестов, Заходер, Ошанин</t>
  </si>
  <si>
    <t>К-ШБ-111</t>
  </si>
  <si>
    <t>Красный день календаря (стихи, песни, загадки)</t>
  </si>
  <si>
    <t>4.034</t>
  </si>
  <si>
    <t>1/3 | 70/1</t>
  </si>
  <si>
    <t xml:space="preserve">002519     </t>
  </si>
  <si>
    <t>978-5-9781-1106-4</t>
  </si>
  <si>
    <t xml:space="preserve">К-ШБ-33   </t>
  </si>
  <si>
    <t>Куролесов и матрос подключаются</t>
  </si>
  <si>
    <t>3.320</t>
  </si>
  <si>
    <t>110</t>
  </si>
  <si>
    <t xml:space="preserve">108387     </t>
  </si>
  <si>
    <t>978-5-9781-0973-3</t>
  </si>
  <si>
    <t xml:space="preserve">К-ШБ-34   </t>
  </si>
  <si>
    <t>Легенды и мифы Древней Греции</t>
  </si>
  <si>
    <t xml:space="preserve">114498     </t>
  </si>
  <si>
    <t>978-5-9781-1111-8</t>
  </si>
  <si>
    <t>Р.Киплинг</t>
  </si>
  <si>
    <t xml:space="preserve">К-ШБ-100  </t>
  </si>
  <si>
    <t>Маугли</t>
  </si>
  <si>
    <t>6.440</t>
  </si>
  <si>
    <t xml:space="preserve">111533     </t>
  </si>
  <si>
    <t>978-5-9781-1171-2</t>
  </si>
  <si>
    <t>Сетон-Томпсон Э.</t>
  </si>
  <si>
    <t xml:space="preserve">К-ШБ-39   </t>
  </si>
  <si>
    <t>Мустанг-иноходец и другие рассказы</t>
  </si>
  <si>
    <t xml:space="preserve">101055     </t>
  </si>
  <si>
    <t>978-5-9781-1112-5</t>
  </si>
  <si>
    <t xml:space="preserve">К-ШБ-40   </t>
  </si>
  <si>
    <t>Мягкий характер</t>
  </si>
  <si>
    <t xml:space="preserve">110014     </t>
  </si>
  <si>
    <t>978-5-9781-1074-6</t>
  </si>
  <si>
    <t>Прокофьева С.</t>
  </si>
  <si>
    <t xml:space="preserve">К-ШБ-42   </t>
  </si>
  <si>
    <t>Новые приключения жёлтого чемоданчика</t>
  </si>
  <si>
    <t>4.480</t>
  </si>
  <si>
    <t>1/1 | 65</t>
  </si>
  <si>
    <t xml:space="preserve">108544     </t>
  </si>
  <si>
    <t>978-5-9781-0971-9</t>
  </si>
  <si>
    <t xml:space="preserve">К-ШБ-44   </t>
  </si>
  <si>
    <t>Огненный бог Марранов</t>
  </si>
  <si>
    <t>5.308</t>
  </si>
  <si>
    <t xml:space="preserve">114506     </t>
  </si>
  <si>
    <t>978-5-9781-1120-0</t>
  </si>
  <si>
    <t>Стивенсон Р.</t>
  </si>
  <si>
    <t xml:space="preserve">К-ШБ-101  </t>
  </si>
  <si>
    <t>Остров сокровищ</t>
  </si>
  <si>
    <t>6.800</t>
  </si>
  <si>
    <t xml:space="preserve">113079     </t>
  </si>
  <si>
    <t>978-5-9781-0924-5</t>
  </si>
  <si>
    <t>Распэ Р.Э.</t>
  </si>
  <si>
    <t xml:space="preserve">К-ШБ-48   </t>
  </si>
  <si>
    <t>Приключения барона Мюнхгаузена</t>
  </si>
  <si>
    <t>4.140</t>
  </si>
  <si>
    <t xml:space="preserve">107613     </t>
  </si>
  <si>
    <t>978-5-9781-0992-4</t>
  </si>
  <si>
    <t>Толстой А.</t>
  </si>
  <si>
    <t xml:space="preserve">К-ШБ-49   </t>
  </si>
  <si>
    <t>Приключения Буратино</t>
  </si>
  <si>
    <t>4.674</t>
  </si>
  <si>
    <t xml:space="preserve">000056     </t>
  </si>
  <si>
    <t>978-5-9781-0925-2</t>
  </si>
  <si>
    <t xml:space="preserve">К-ШБ-50   </t>
  </si>
  <si>
    <t>Приключения Васи Куролесова</t>
  </si>
  <si>
    <t>5.560</t>
  </si>
  <si>
    <t xml:space="preserve">107618     </t>
  </si>
  <si>
    <t>978-5-9781-0941-2</t>
  </si>
  <si>
    <t xml:space="preserve">К-ШБ-51   </t>
  </si>
  <si>
    <t>Приключения жёлтого чемоданчика</t>
  </si>
  <si>
    <t xml:space="preserve">107698     </t>
  </si>
  <si>
    <t>978-5-9781-0906-1</t>
  </si>
  <si>
    <t>Твен М.</t>
  </si>
  <si>
    <t xml:space="preserve">К-ШБ-52   </t>
  </si>
  <si>
    <t>Приключения Тома Сойера</t>
  </si>
  <si>
    <t>6.540</t>
  </si>
  <si>
    <t xml:space="preserve">107690     </t>
  </si>
  <si>
    <t>978-5-9781-0989-4</t>
  </si>
  <si>
    <t>Велтистов Е.</t>
  </si>
  <si>
    <t xml:space="preserve">К-ШБ-53   </t>
  </si>
  <si>
    <t>Приключения Электроника</t>
  </si>
  <si>
    <t>5.500</t>
  </si>
  <si>
    <t>158</t>
  </si>
  <si>
    <t xml:space="preserve">113466     </t>
  </si>
  <si>
    <t>978-5-9781-1004-3</t>
  </si>
  <si>
    <t xml:space="preserve">К-ШБ-54   </t>
  </si>
  <si>
    <t>Принц и нищий</t>
  </si>
  <si>
    <t>5.876</t>
  </si>
  <si>
    <t xml:space="preserve">УТ-202179  </t>
  </si>
  <si>
    <t>978-5-9781-1150-7</t>
  </si>
  <si>
    <t>С. Лагерлёф</t>
  </si>
  <si>
    <t>К-ШБ-112</t>
  </si>
  <si>
    <t>Путешествие Нильса с дикими гусями</t>
  </si>
  <si>
    <t xml:space="preserve">107622     </t>
  </si>
  <si>
    <t>978-5-9781-0926-9</t>
  </si>
  <si>
    <t>Джонатан Свифт</t>
  </si>
  <si>
    <t xml:space="preserve">К-ШБ-55   </t>
  </si>
  <si>
    <t>Путешествия Гулливера</t>
  </si>
  <si>
    <t>142</t>
  </si>
  <si>
    <t xml:space="preserve">110868     </t>
  </si>
  <si>
    <t>978-5-9781-0975-7</t>
  </si>
  <si>
    <t>Симонов К.,Толстой А., Шолохов М.</t>
  </si>
  <si>
    <t xml:space="preserve">К-ШБ-57   </t>
  </si>
  <si>
    <t>Рассказы  о войне</t>
  </si>
  <si>
    <t>4.780</t>
  </si>
  <si>
    <t xml:space="preserve">008768     </t>
  </si>
  <si>
    <t>978-5-9781-0912-2</t>
  </si>
  <si>
    <t>Бианки В.</t>
  </si>
  <si>
    <t xml:space="preserve">К-ШБ-56   </t>
  </si>
  <si>
    <t>Рассказы Бианки</t>
  </si>
  <si>
    <t>4.740</t>
  </si>
  <si>
    <t xml:space="preserve">УТ-203326  </t>
  </si>
  <si>
    <t>978-5-9781-1181-1</t>
  </si>
  <si>
    <t>Зощенко М.</t>
  </si>
  <si>
    <t>К-ШБ-116</t>
  </si>
  <si>
    <t>Рассказы для детей</t>
  </si>
  <si>
    <t>1/3 | 72</t>
  </si>
  <si>
    <t xml:space="preserve">007329     </t>
  </si>
  <si>
    <t>978-5-9781-0927-6</t>
  </si>
  <si>
    <t>Бианки В.,Сладков Н.,Пришвин М.,Скребицкий Г.</t>
  </si>
  <si>
    <t xml:space="preserve">К-ШБ-58   </t>
  </si>
  <si>
    <t>Рассказы о животных</t>
  </si>
  <si>
    <t>5.160</t>
  </si>
  <si>
    <t xml:space="preserve">008652     </t>
  </si>
  <si>
    <t>978-5-9781-0978-8</t>
  </si>
  <si>
    <t>Паустовский,Скребицкий,Ушинский,Бианки</t>
  </si>
  <si>
    <t xml:space="preserve">К-ШБ-59   </t>
  </si>
  <si>
    <t>Рассказы о природе</t>
  </si>
  <si>
    <t>5.800</t>
  </si>
  <si>
    <t>92</t>
  </si>
  <si>
    <t xml:space="preserve">108258     </t>
  </si>
  <si>
    <t>978-5-9781-1012-8</t>
  </si>
  <si>
    <t>Артур Конан Дойл</t>
  </si>
  <si>
    <t xml:space="preserve">К-ШБ-60   </t>
  </si>
  <si>
    <t>Рассказы о Шерлоке Холмсе</t>
  </si>
  <si>
    <t>5.900</t>
  </si>
  <si>
    <t>175</t>
  </si>
  <si>
    <t xml:space="preserve">110016     </t>
  </si>
  <si>
    <t>978-5-9781-0911-5</t>
  </si>
  <si>
    <t>Чарушин Е.</t>
  </si>
  <si>
    <t xml:space="preserve">К-ШБ-61   </t>
  </si>
  <si>
    <t>Рассказы про зверей и птиц</t>
  </si>
  <si>
    <t>4.246</t>
  </si>
  <si>
    <t xml:space="preserve">110495     </t>
  </si>
  <si>
    <t>978-5-9781-0946-7</t>
  </si>
  <si>
    <t xml:space="preserve">К-ШБ-62   </t>
  </si>
  <si>
    <t>Рассказы русских писателей</t>
  </si>
  <si>
    <t>6.700</t>
  </si>
  <si>
    <t xml:space="preserve">УТ-200411  </t>
  </si>
  <si>
    <t>978-5-9781-1131-6</t>
  </si>
  <si>
    <t>Киплинг Р.</t>
  </si>
  <si>
    <t>К-ШБ-104</t>
  </si>
  <si>
    <t>Рикки-Тикки-Тави и другие сказки</t>
  </si>
  <si>
    <t xml:space="preserve">102928     </t>
  </si>
  <si>
    <t>978-5-9781-1050-0</t>
  </si>
  <si>
    <t xml:space="preserve">К-ШБ-65   </t>
  </si>
  <si>
    <t>Семь подземных королей</t>
  </si>
  <si>
    <t>5.642</t>
  </si>
  <si>
    <t xml:space="preserve">107866     </t>
  </si>
  <si>
    <t>978-5-9781-0957-3</t>
  </si>
  <si>
    <t>Шварц Е.</t>
  </si>
  <si>
    <t xml:space="preserve">К-ШБ-66   </t>
  </si>
  <si>
    <t>Сказка о потерянном времени</t>
  </si>
  <si>
    <t>4.804</t>
  </si>
  <si>
    <t xml:space="preserve">УТ-202892  </t>
  </si>
  <si>
    <t>978-5-9781-1180-4</t>
  </si>
  <si>
    <t>А. Пушкин</t>
  </si>
  <si>
    <t>К-ШБ-115</t>
  </si>
  <si>
    <t>Сказки (сборник)</t>
  </si>
  <si>
    <t xml:space="preserve">113541     </t>
  </si>
  <si>
    <t>978-5-9781-1035-7</t>
  </si>
  <si>
    <t xml:space="preserve">К-ШБ-67   </t>
  </si>
  <si>
    <t>Сказки из леса</t>
  </si>
  <si>
    <t>4.360</t>
  </si>
  <si>
    <t xml:space="preserve">113434     </t>
  </si>
  <si>
    <t>978-5-9781-0982-5</t>
  </si>
  <si>
    <t xml:space="preserve">К-ШБ-68   </t>
  </si>
  <si>
    <t>Сказки русских писателей</t>
  </si>
  <si>
    <t xml:space="preserve">104987     </t>
  </si>
  <si>
    <t>978-5-9781-0944-3</t>
  </si>
  <si>
    <t>Драгунский,Пивоварова,Голявкин,Зощенко</t>
  </si>
  <si>
    <t xml:space="preserve">К-ШБ-70   </t>
  </si>
  <si>
    <t>Смешные рассказы</t>
  </si>
  <si>
    <t xml:space="preserve">107710     </t>
  </si>
  <si>
    <t>978-5-9781-0884-2</t>
  </si>
  <si>
    <t>Драгунский,Каминский,Медведев,Коваль</t>
  </si>
  <si>
    <t xml:space="preserve">К-ШБ-69   </t>
  </si>
  <si>
    <t>Смешные рассказы о школе</t>
  </si>
  <si>
    <t>4.668</t>
  </si>
  <si>
    <t xml:space="preserve">007249     </t>
  </si>
  <si>
    <t>978-5-9781-0928-3</t>
  </si>
  <si>
    <t>Лагин Л.</t>
  </si>
  <si>
    <t xml:space="preserve">К-ШБ-72   </t>
  </si>
  <si>
    <t>Старик Хоттабыч</t>
  </si>
  <si>
    <t>7.000</t>
  </si>
  <si>
    <t xml:space="preserve">113838     </t>
  </si>
  <si>
    <t>978-5-9781-1075-3</t>
  </si>
  <si>
    <t>Катаев В.</t>
  </si>
  <si>
    <t xml:space="preserve">К-ШБ-98   </t>
  </si>
  <si>
    <t>Сын полка</t>
  </si>
  <si>
    <t>5.146</t>
  </si>
  <si>
    <t xml:space="preserve">112999     </t>
  </si>
  <si>
    <t>978-5-9781-0875-0</t>
  </si>
  <si>
    <t xml:space="preserve">К-ШБ-91   </t>
  </si>
  <si>
    <t>Тайна заброшенного замка</t>
  </si>
  <si>
    <t>5.340</t>
  </si>
  <si>
    <t xml:space="preserve">113000     </t>
  </si>
  <si>
    <t>978-5-9781-0885-9</t>
  </si>
  <si>
    <t>Гайдар А.</t>
  </si>
  <si>
    <t xml:space="preserve">К-ШБ-73   </t>
  </si>
  <si>
    <t>Тимур и его команда</t>
  </si>
  <si>
    <t>5.540</t>
  </si>
  <si>
    <t xml:space="preserve">001468     </t>
  </si>
  <si>
    <t>978-5-9781-0954-2</t>
  </si>
  <si>
    <t>Олеша Ю.</t>
  </si>
  <si>
    <t xml:space="preserve">К-ШБ-74   </t>
  </si>
  <si>
    <t>Три толстяка</t>
  </si>
  <si>
    <t>5.080</t>
  </si>
  <si>
    <t xml:space="preserve">113426     </t>
  </si>
  <si>
    <t>978-5-9781-0987-0</t>
  </si>
  <si>
    <t>Бажов П.</t>
  </si>
  <si>
    <t xml:space="preserve">К-ШБ-75   </t>
  </si>
  <si>
    <t>Уральские сказы</t>
  </si>
  <si>
    <t>4.000</t>
  </si>
  <si>
    <t xml:space="preserve">109766     </t>
  </si>
  <si>
    <t>978-5-9781-0897-2</t>
  </si>
  <si>
    <t xml:space="preserve">К-ШБ-76   </t>
  </si>
  <si>
    <t>Урфин Джюс и его деревянные солдаты</t>
  </si>
  <si>
    <t>5.970</t>
  </si>
  <si>
    <t xml:space="preserve">109765     </t>
  </si>
  <si>
    <t>978-5-9781-1086-9</t>
  </si>
  <si>
    <t>Саломатов А.</t>
  </si>
  <si>
    <t xml:space="preserve">К-ШБ-78   </t>
  </si>
  <si>
    <t>Фантастические рассказы</t>
  </si>
  <si>
    <t>5.240</t>
  </si>
  <si>
    <t xml:space="preserve">112458     </t>
  </si>
  <si>
    <t>978-5-9781-0894-1</t>
  </si>
  <si>
    <t xml:space="preserve">К-ШБ-80   </t>
  </si>
  <si>
    <t>Хрестоматия 1-й класс. Произведения школьной программы.</t>
  </si>
  <si>
    <t>пачками - кратно 14шт.
штучно - кратно 5шт.</t>
  </si>
  <si>
    <t>14</t>
  </si>
  <si>
    <t>4.580</t>
  </si>
  <si>
    <t xml:space="preserve">113001     </t>
  </si>
  <si>
    <t>978-5-9781-0877-4</t>
  </si>
  <si>
    <t xml:space="preserve">К-ШБ-81   </t>
  </si>
  <si>
    <t>Хрестоматия 2-й класс. Произведения школьной программы.</t>
  </si>
  <si>
    <t>5.730</t>
  </si>
  <si>
    <t>320</t>
  </si>
  <si>
    <t>9785978108958</t>
  </si>
  <si>
    <t>9785978111040</t>
  </si>
  <si>
    <t xml:space="preserve">113007     </t>
  </si>
  <si>
    <t>978-5-9781-0895-8</t>
  </si>
  <si>
    <t xml:space="preserve">К-ШБ-82   </t>
  </si>
  <si>
    <t>Хрестоматия 3-4-й класс. Произведения школьной программы.</t>
  </si>
  <si>
    <t>5.716</t>
  </si>
  <si>
    <t xml:space="preserve">106041     </t>
  </si>
  <si>
    <t>978-5-9781-1100-2</t>
  </si>
  <si>
    <t>Беляев А.</t>
  </si>
  <si>
    <t xml:space="preserve">К-ШБ-83   </t>
  </si>
  <si>
    <t>Человек-амфибия</t>
  </si>
  <si>
    <t>6.340</t>
  </si>
  <si>
    <t xml:space="preserve">106684     </t>
  </si>
  <si>
    <t>978-5-9781-1191-0</t>
  </si>
  <si>
    <t xml:space="preserve">К-ШБ-87   </t>
  </si>
  <si>
    <t>Школьные "приколы"</t>
  </si>
  <si>
    <t>4.628</t>
  </si>
  <si>
    <t xml:space="preserve">113050     </t>
  </si>
  <si>
    <t>978-5-9781-0916-0</t>
  </si>
  <si>
    <t xml:space="preserve">К-ШБ-88   </t>
  </si>
  <si>
    <t>Школьные анекдоты</t>
  </si>
  <si>
    <t xml:space="preserve">102224     </t>
  </si>
  <si>
    <t>978-5-9781-1132-3</t>
  </si>
  <si>
    <t>Гофман Э.Т.</t>
  </si>
  <si>
    <t xml:space="preserve">К-ШБ-89   </t>
  </si>
  <si>
    <t>Щелкунчик и Мышиный Король</t>
  </si>
  <si>
    <t>120</t>
  </si>
  <si>
    <t>0.338</t>
  </si>
  <si>
    <t xml:space="preserve">100253     </t>
  </si>
  <si>
    <t>978-5-9781-1003-6</t>
  </si>
  <si>
    <t xml:space="preserve">К-ЛКД-05  </t>
  </si>
  <si>
    <t>Айболит</t>
  </si>
  <si>
    <t>145*205</t>
  </si>
  <si>
    <t>46</t>
  </si>
  <si>
    <t>1/3 | 64</t>
  </si>
  <si>
    <t>9785978110920</t>
  </si>
  <si>
    <t>9785978111231</t>
  </si>
  <si>
    <t xml:space="preserve">111821     </t>
  </si>
  <si>
    <t>978-5-9781-1089-0</t>
  </si>
  <si>
    <t xml:space="preserve">К-ЛКД-25  </t>
  </si>
  <si>
    <t>Дениска и его друзья</t>
  </si>
  <si>
    <t>3.700</t>
  </si>
  <si>
    <t xml:space="preserve">009850     </t>
  </si>
  <si>
    <t>978-5-9781-1107-1</t>
  </si>
  <si>
    <t xml:space="preserve">К-ЛКД-08  </t>
  </si>
  <si>
    <t>Зайку бросила хозяйка</t>
  </si>
  <si>
    <t xml:space="preserve">113005     </t>
  </si>
  <si>
    <t>978-5-9781-0891-0</t>
  </si>
  <si>
    <t xml:space="preserve">К-ЛКД-09  </t>
  </si>
  <si>
    <t>Идет бычок, качается</t>
  </si>
  <si>
    <t>4.060</t>
  </si>
  <si>
    <t xml:space="preserve">113546     </t>
  </si>
  <si>
    <t>978-5-9781-1051-7</t>
  </si>
  <si>
    <t xml:space="preserve">К-ЛКД-10  </t>
  </si>
  <si>
    <t>Краденое солнце</t>
  </si>
  <si>
    <t>4.720</t>
  </si>
  <si>
    <t xml:space="preserve">113178     </t>
  </si>
  <si>
    <t>978-5-9781-0965-8</t>
  </si>
  <si>
    <t xml:space="preserve">К-ЛКД-11  </t>
  </si>
  <si>
    <t>Крокодил</t>
  </si>
  <si>
    <t xml:space="preserve">100528     </t>
  </si>
  <si>
    <t>978-5-9781-1117-0</t>
  </si>
  <si>
    <t xml:space="preserve">К-ЛКД-15  </t>
  </si>
  <si>
    <t>Мне теперь не до игрушек</t>
  </si>
  <si>
    <t>3.840</t>
  </si>
  <si>
    <t xml:space="preserve">008450     </t>
  </si>
  <si>
    <t>978-5-9781-1033-3</t>
  </si>
  <si>
    <t xml:space="preserve">К-ЛКД-16  </t>
  </si>
  <si>
    <t>Мойдодыр</t>
  </si>
  <si>
    <t>3.800</t>
  </si>
  <si>
    <t xml:space="preserve">113571     </t>
  </si>
  <si>
    <t>978-5-9781-1054-8</t>
  </si>
  <si>
    <t xml:space="preserve">К-ЛКД-17  </t>
  </si>
  <si>
    <t>Мохнатая азбука</t>
  </si>
  <si>
    <t>4.020</t>
  </si>
  <si>
    <t xml:space="preserve">008451     </t>
  </si>
  <si>
    <t>978-5-9781-1034-0</t>
  </si>
  <si>
    <t xml:space="preserve">К-ЛКД-18  </t>
  </si>
  <si>
    <t>Муха-Цокотуха</t>
  </si>
  <si>
    <t xml:space="preserve">113008     </t>
  </si>
  <si>
    <t>978-5-9781-1082-1</t>
  </si>
  <si>
    <t xml:space="preserve">К-ЛКД-19  </t>
  </si>
  <si>
    <t>Наша Таня громко плачет</t>
  </si>
  <si>
    <t xml:space="preserve">113547     </t>
  </si>
  <si>
    <t>978-5-9781-1052-4</t>
  </si>
  <si>
    <t xml:space="preserve">К-ЛКД-28  </t>
  </si>
  <si>
    <t>По щучьему велению</t>
  </si>
  <si>
    <t>3.640</t>
  </si>
  <si>
    <t xml:space="preserve">113039     </t>
  </si>
  <si>
    <t>978-5-9781-0909-2</t>
  </si>
  <si>
    <t xml:space="preserve">К-ЛКД-22  </t>
  </si>
  <si>
    <t>Телефон</t>
  </si>
  <si>
    <t>4.540</t>
  </si>
  <si>
    <t xml:space="preserve">113013     </t>
  </si>
  <si>
    <t>978-5-9781-0893-4</t>
  </si>
  <si>
    <t xml:space="preserve">К-ЛКД-27  </t>
  </si>
  <si>
    <t>Цветик-семицветик</t>
  </si>
  <si>
    <t xml:space="preserve">101477     </t>
  </si>
  <si>
    <t>978-5-9781-1092-0</t>
  </si>
  <si>
    <t xml:space="preserve">К-ЛКД-24  </t>
  </si>
  <si>
    <t>Я люблю свою лошадку</t>
  </si>
  <si>
    <t>9785978109535</t>
  </si>
  <si>
    <t xml:space="preserve">113572     </t>
  </si>
  <si>
    <t>978-5-9781-1055-5</t>
  </si>
  <si>
    <t>Бартенев М., Усачев А.</t>
  </si>
  <si>
    <t xml:space="preserve">К-НСП-01  </t>
  </si>
  <si>
    <t>Барабашка или обещано большое вознаграждение</t>
  </si>
  <si>
    <t>6.080</t>
  </si>
  <si>
    <t>170*220</t>
  </si>
  <si>
    <t>1/3 | 76</t>
  </si>
  <si>
    <t xml:space="preserve">114024     </t>
  </si>
  <si>
    <t>978-5-9781-1098-2</t>
  </si>
  <si>
    <t>Благов В.</t>
  </si>
  <si>
    <t xml:space="preserve">К-НСП-20  </t>
  </si>
  <si>
    <t>Вперед, за Кудыкины горы!</t>
  </si>
  <si>
    <t>6.020</t>
  </si>
  <si>
    <t xml:space="preserve">113957     </t>
  </si>
  <si>
    <t>978-5-9781-1084-5</t>
  </si>
  <si>
    <t>Мокиенко М.</t>
  </si>
  <si>
    <t xml:space="preserve">К-НСП-06  </t>
  </si>
  <si>
    <t>Как Бабы-Яги сказку спасали</t>
  </si>
  <si>
    <t xml:space="preserve">113945     </t>
  </si>
  <si>
    <t>978-5-9781-1090-6</t>
  </si>
  <si>
    <t xml:space="preserve">К-НСП-14  </t>
  </si>
  <si>
    <t>Свободу Змею Горынычу!</t>
  </si>
  <si>
    <t xml:space="preserve">113584     </t>
  </si>
  <si>
    <t>978-5-9781-1058-6</t>
  </si>
  <si>
    <t xml:space="preserve">К-НСП-16  </t>
  </si>
  <si>
    <t>Тайна Зеленой планеты</t>
  </si>
  <si>
    <t>6.160</t>
  </si>
  <si>
    <t>0.210</t>
  </si>
  <si>
    <t xml:space="preserve">113548     </t>
  </si>
  <si>
    <t>978-5-9781-1049-4</t>
  </si>
  <si>
    <t>Перро Ш.</t>
  </si>
  <si>
    <t xml:space="preserve">К-СЗС-02  </t>
  </si>
  <si>
    <t>Волшебные сказки Шарля Перро</t>
  </si>
  <si>
    <t>1/3 | 24</t>
  </si>
  <si>
    <t xml:space="preserve">106650     </t>
  </si>
  <si>
    <t>978-5-9781-1151-4</t>
  </si>
  <si>
    <t>Усачев А.</t>
  </si>
  <si>
    <t xml:space="preserve">К-СЗС-03  </t>
  </si>
  <si>
    <t>Жили-были ёжики</t>
  </si>
  <si>
    <t>78</t>
  </si>
  <si>
    <t xml:space="preserve">110366     </t>
  </si>
  <si>
    <t>978-5-9781-0934-4</t>
  </si>
  <si>
    <t>Грибачев Н.</t>
  </si>
  <si>
    <t xml:space="preserve">К-СЗС-04  </t>
  </si>
  <si>
    <t>Заяц Коська и его друзья</t>
  </si>
  <si>
    <t>102</t>
  </si>
  <si>
    <t xml:space="preserve">111041     </t>
  </si>
  <si>
    <t>978-5-9781-1048-7</t>
  </si>
  <si>
    <t xml:space="preserve">К-СЗС-08  </t>
  </si>
  <si>
    <t>Маша и медведь. Русские народные сказки</t>
  </si>
  <si>
    <t>100</t>
  </si>
  <si>
    <t xml:space="preserve">112477     </t>
  </si>
  <si>
    <t>978-5-9781-0931-3</t>
  </si>
  <si>
    <t xml:space="preserve">К-СЗС-09  </t>
  </si>
  <si>
    <t>Маша и Ойка</t>
  </si>
  <si>
    <t xml:space="preserve">106683     </t>
  </si>
  <si>
    <t>978-5-9781-1093-7</t>
  </si>
  <si>
    <t>Андерсен Х.К.</t>
  </si>
  <si>
    <t xml:space="preserve">К-СЗС-10  </t>
  </si>
  <si>
    <t>Мир сказок Андерсена</t>
  </si>
  <si>
    <t>3.440</t>
  </si>
  <si>
    <t xml:space="preserve">113442     </t>
  </si>
  <si>
    <t>978-5-9781-0606-0</t>
  </si>
  <si>
    <t>Бондаренко В.</t>
  </si>
  <si>
    <t xml:space="preserve">К-СЗС-11  </t>
  </si>
  <si>
    <t>Пять веселых медвежат</t>
  </si>
  <si>
    <t xml:space="preserve">113503     </t>
  </si>
  <si>
    <t>978-5-9781-1023-4</t>
  </si>
  <si>
    <t>Гауф В.</t>
  </si>
  <si>
    <t xml:space="preserve">К-СЗС-19  </t>
  </si>
  <si>
    <t>Сказки Гауфа</t>
  </si>
  <si>
    <t>1 | 1/3</t>
  </si>
  <si>
    <t xml:space="preserve">113440     </t>
  </si>
  <si>
    <t>978-5-9781-1130-9</t>
  </si>
  <si>
    <t xml:space="preserve">К-СЗС-17  </t>
  </si>
  <si>
    <t>Три веселых зайца</t>
  </si>
  <si>
    <t>9785978111682</t>
  </si>
  <si>
    <t xml:space="preserve">106663     </t>
  </si>
  <si>
    <t>978-5-9781-1110-1</t>
  </si>
  <si>
    <t xml:space="preserve">К-СДМ-01  </t>
  </si>
  <si>
    <t>пачками - кратно 30шт.
штучно - кратно 5шт.</t>
  </si>
  <si>
    <t>30</t>
  </si>
  <si>
    <t>3.100</t>
  </si>
  <si>
    <t>115*165</t>
  </si>
  <si>
    <t>1/3 | 47</t>
  </si>
  <si>
    <t>9785978111941</t>
  </si>
  <si>
    <t>Серия "Библиотека детского сада" (произведения для детей дошкольного возраста)</t>
  </si>
  <si>
    <t xml:space="preserve">113092     </t>
  </si>
  <si>
    <t>978-5-9781-0949-8</t>
  </si>
  <si>
    <t xml:space="preserve">К-СДМ-05  </t>
  </si>
  <si>
    <t>Игрушки</t>
  </si>
  <si>
    <t>3.360</t>
  </si>
  <si>
    <t>64</t>
  </si>
  <si>
    <t xml:space="preserve">106505     </t>
  </si>
  <si>
    <t>978-5-9781-0935-1</t>
  </si>
  <si>
    <t xml:space="preserve">К-СДМ-06  </t>
  </si>
  <si>
    <t>Кит и кот</t>
  </si>
  <si>
    <t>3.970</t>
  </si>
  <si>
    <t xml:space="preserve">106436     </t>
  </si>
  <si>
    <t>978-5-9781-0984-9</t>
  </si>
  <si>
    <t xml:space="preserve">К-СДМ-10  </t>
  </si>
  <si>
    <t>3.728</t>
  </si>
  <si>
    <t>0.225</t>
  </si>
  <si>
    <t xml:space="preserve">113080     </t>
  </si>
  <si>
    <t>978-5-9781-1184-2</t>
  </si>
  <si>
    <t xml:space="preserve">К-ДСМ-02  </t>
  </si>
  <si>
    <t>Азбука в загадках</t>
  </si>
  <si>
    <t>3.176</t>
  </si>
  <si>
    <t>1/3 | 59</t>
  </si>
  <si>
    <t xml:space="preserve">007159     </t>
  </si>
  <si>
    <t>978-5-9781-0904-7</t>
  </si>
  <si>
    <t xml:space="preserve">К-ДСМ-03  </t>
  </si>
  <si>
    <t>Баюшки-баю</t>
  </si>
  <si>
    <t xml:space="preserve">113222     </t>
  </si>
  <si>
    <t>978-5-9781-0976-4</t>
  </si>
  <si>
    <t xml:space="preserve">К-ДСМ-04  </t>
  </si>
  <si>
    <t>Братики-сестрички</t>
  </si>
  <si>
    <t>3.790</t>
  </si>
  <si>
    <t xml:space="preserve">113467     </t>
  </si>
  <si>
    <t>978-5-9781-1007-4</t>
  </si>
  <si>
    <t xml:space="preserve">К-ДСМ-05  </t>
  </si>
  <si>
    <t>Буренка и компания</t>
  </si>
  <si>
    <t>3.370</t>
  </si>
  <si>
    <t xml:space="preserve">113424     </t>
  </si>
  <si>
    <t>978-5-9781-0979-5</t>
  </si>
  <si>
    <t xml:space="preserve">К-ДСМ-08  </t>
  </si>
  <si>
    <t>Верные друзья</t>
  </si>
  <si>
    <t>3.250</t>
  </si>
  <si>
    <t xml:space="preserve">113487     </t>
  </si>
  <si>
    <t>978-5-9781-0995-5</t>
  </si>
  <si>
    <t xml:space="preserve">К-ДСМ-15  </t>
  </si>
  <si>
    <t>Любимые игрушки</t>
  </si>
  <si>
    <t>3.000</t>
  </si>
  <si>
    <t xml:space="preserve">113435     </t>
  </si>
  <si>
    <t>978-5-9781-0993-1</t>
  </si>
  <si>
    <t xml:space="preserve">К-ДСМ-16  </t>
  </si>
  <si>
    <t>Озорные стихи</t>
  </si>
  <si>
    <t xml:space="preserve">114614     </t>
  </si>
  <si>
    <t>978-5-9781-1127-9</t>
  </si>
  <si>
    <t xml:space="preserve">К-ДСМ-30  </t>
  </si>
  <si>
    <t>Пока я буду подрастать</t>
  </si>
  <si>
    <t xml:space="preserve">007463     </t>
  </si>
  <si>
    <t>978-5-9781-0937-5</t>
  </si>
  <si>
    <t xml:space="preserve">К-ДСМ-17  </t>
  </si>
  <si>
    <t>Ребятам о зверятах</t>
  </si>
  <si>
    <t xml:space="preserve">113488     </t>
  </si>
  <si>
    <t>978-5-9781-1101-9</t>
  </si>
  <si>
    <t xml:space="preserve">К-ДСМ-18  </t>
  </si>
  <si>
    <t>Сказки в стихах</t>
  </si>
  <si>
    <t xml:space="preserve">007345     </t>
  </si>
  <si>
    <t>978-5-9781-0938-2</t>
  </si>
  <si>
    <t xml:space="preserve">К-ДСМ-19  </t>
  </si>
  <si>
    <t>Сказки народные</t>
  </si>
  <si>
    <t>3.520</t>
  </si>
  <si>
    <t xml:space="preserve">008459     </t>
  </si>
  <si>
    <t>978-5-9781-0886-6</t>
  </si>
  <si>
    <t xml:space="preserve">К-ДСМ-20  </t>
  </si>
  <si>
    <t>Скороговорки</t>
  </si>
  <si>
    <t>3.820</t>
  </si>
  <si>
    <t xml:space="preserve">007712     </t>
  </si>
  <si>
    <t>978-5-9781-1129-3</t>
  </si>
  <si>
    <t xml:space="preserve">К-ДСМ-22  </t>
  </si>
  <si>
    <t>Считалочки</t>
  </si>
  <si>
    <t>2.390</t>
  </si>
  <si>
    <t xml:space="preserve">113093     </t>
  </si>
  <si>
    <t>978-5-9781-0948-1</t>
  </si>
  <si>
    <t xml:space="preserve">К-ДСМ-25  </t>
  </si>
  <si>
    <t>Что такое хорошо</t>
  </si>
  <si>
    <t xml:space="preserve">113176     </t>
  </si>
  <si>
    <t>978-5-9781-1194-1</t>
  </si>
  <si>
    <t xml:space="preserve">К-ДСМ-26  </t>
  </si>
  <si>
    <t>Чудо-песенки</t>
  </si>
  <si>
    <t>3.244</t>
  </si>
  <si>
    <t>9785978110111</t>
  </si>
  <si>
    <t xml:space="preserve">110746     </t>
  </si>
  <si>
    <t>978-5-9781-0961-0</t>
  </si>
  <si>
    <t xml:space="preserve">КРСМ-01   </t>
  </si>
  <si>
    <t>Айболит. Книжка с раскраской</t>
  </si>
  <si>
    <t>2.000</t>
  </si>
  <si>
    <t>200*255</t>
  </si>
  <si>
    <t>Обложка (115г/м2)</t>
  </si>
  <si>
    <t>1/3 | 74</t>
  </si>
  <si>
    <t>9785978109085</t>
  </si>
  <si>
    <t>9785978110623</t>
  </si>
  <si>
    <t xml:space="preserve">109355     </t>
  </si>
  <si>
    <t>978-5-9781-1163-7</t>
  </si>
  <si>
    <t>Энтин Ю.</t>
  </si>
  <si>
    <t xml:space="preserve">КРСМ-02   </t>
  </si>
  <si>
    <t>Антошка. Книжка с раскраской</t>
  </si>
  <si>
    <t xml:space="preserve">112991     </t>
  </si>
  <si>
    <t>978-5-9781-1165-1</t>
  </si>
  <si>
    <t xml:space="preserve">КРСМ-03   </t>
  </si>
  <si>
    <t>Загадки. Книжка с раскраской</t>
  </si>
  <si>
    <t xml:space="preserve">106141     </t>
  </si>
  <si>
    <t>978-5-9781-0898-9</t>
  </si>
  <si>
    <t xml:space="preserve">КРСМ-04   </t>
  </si>
  <si>
    <t>Игрушки. Книжка с раскраской</t>
  </si>
  <si>
    <t xml:space="preserve">106810     </t>
  </si>
  <si>
    <t>978-5-9781-1185-9</t>
  </si>
  <si>
    <t xml:space="preserve">КРСМ-05   </t>
  </si>
  <si>
    <t>Ладушки. Книжка с раскраской</t>
  </si>
  <si>
    <t>2.268</t>
  </si>
  <si>
    <t xml:space="preserve">113171     </t>
  </si>
  <si>
    <t>978-5-9781-1164-4</t>
  </si>
  <si>
    <t xml:space="preserve">КРСМ-06   </t>
  </si>
  <si>
    <t>Матрёшки. Книжка с раскраской</t>
  </si>
  <si>
    <t xml:space="preserve">113006     </t>
  </si>
  <si>
    <t>978-5-9781-1167-5</t>
  </si>
  <si>
    <t xml:space="preserve">КРСМ-07   </t>
  </si>
  <si>
    <t>Машенька. Книжка с раскраской</t>
  </si>
  <si>
    <t xml:space="preserve">103769     </t>
  </si>
  <si>
    <t>978-5-9781-1149-1</t>
  </si>
  <si>
    <t xml:space="preserve">КРСМ-08   </t>
  </si>
  <si>
    <t>Мойдодыр. Книжка с раскраской</t>
  </si>
  <si>
    <t>2.300</t>
  </si>
  <si>
    <t xml:space="preserve">113094     </t>
  </si>
  <si>
    <t>978-5-9781-0952-8</t>
  </si>
  <si>
    <t xml:space="preserve">КРСМ-09   </t>
  </si>
  <si>
    <t>Муха-Цокотуха. Книжка с раскраской</t>
  </si>
  <si>
    <t xml:space="preserve">112992     </t>
  </si>
  <si>
    <t>978-5-9781-1166-8</t>
  </si>
  <si>
    <t>Кожевников В.</t>
  </si>
  <si>
    <t xml:space="preserve">КРСМ-11   </t>
  </si>
  <si>
    <t>Семь гномов. Книжка с раскраской</t>
  </si>
  <si>
    <t xml:space="preserve">113033     </t>
  </si>
  <si>
    <t>978-5-9781-0908-5</t>
  </si>
  <si>
    <t xml:space="preserve">КРСМ-12   </t>
  </si>
  <si>
    <t>Телефон. Книжка с раскраской</t>
  </si>
  <si>
    <t>9785978110760</t>
  </si>
  <si>
    <t xml:space="preserve">УТ-201242  </t>
  </si>
  <si>
    <t>978-5-9781-1143-9</t>
  </si>
  <si>
    <t xml:space="preserve">К-КНСМ-04   </t>
  </si>
  <si>
    <t>Игрушки. Книжка с наклейками</t>
  </si>
  <si>
    <t>пачками - кратно 30шт.
штучно - кратно 10шт.</t>
  </si>
  <si>
    <t>1.496</t>
  </si>
  <si>
    <t>160*215</t>
  </si>
  <si>
    <t>36 | 36/1</t>
  </si>
  <si>
    <t>9785978111408</t>
  </si>
  <si>
    <t>0.334</t>
  </si>
  <si>
    <t xml:space="preserve">УТ-201241  </t>
  </si>
  <si>
    <t>978-5-9781-1141-5</t>
  </si>
  <si>
    <t xml:space="preserve">К-КНСМ-02  </t>
  </si>
  <si>
    <t>Муха-Цокотуха. Книжка с наклейками</t>
  </si>
  <si>
    <t xml:space="preserve">УТ-201243  </t>
  </si>
  <si>
    <t>978-5-9781-1142-2</t>
  </si>
  <si>
    <t xml:space="preserve">К-КНСМ-03  </t>
  </si>
  <si>
    <t>Русские народные сказки. Книжка с наклейками</t>
  </si>
  <si>
    <t xml:space="preserve">УТ-201240  </t>
  </si>
  <si>
    <t>978-5-9781-1140-8</t>
  </si>
  <si>
    <t xml:space="preserve">К-КНСМ-01   </t>
  </si>
  <si>
    <t>Телефон. Книжка с наклейками</t>
  </si>
  <si>
    <t>0.160</t>
  </si>
  <si>
    <t>9785978111057</t>
  </si>
  <si>
    <t xml:space="preserve">УТ-202547  </t>
  </si>
  <si>
    <t>978-5-60499-062-9</t>
  </si>
  <si>
    <t>Корней Чуковский</t>
  </si>
  <si>
    <t>ССМ-0629</t>
  </si>
  <si>
    <t>Корней Чуковский. Любимые сказки</t>
  </si>
  <si>
    <t>4.520</t>
  </si>
  <si>
    <t>МОЗАЙКА ООО</t>
  </si>
  <si>
    <t>200*265</t>
  </si>
  <si>
    <t>Переплет 7БЦ</t>
  </si>
  <si>
    <t>81 | 81/1</t>
  </si>
  <si>
    <t>9785604839706</t>
  </si>
  <si>
    <t>0.311</t>
  </si>
  <si>
    <t xml:space="preserve">УТ-200429  </t>
  </si>
  <si>
    <t>978-5-60483-970-6</t>
  </si>
  <si>
    <t>А. С. Пушкин</t>
  </si>
  <si>
    <t>ССМ-9706</t>
  </si>
  <si>
    <t>Сказки А.С.Пушкина</t>
  </si>
  <si>
    <t>4.667</t>
  </si>
  <si>
    <t>5/1 | 81</t>
  </si>
  <si>
    <t>0.193</t>
  </si>
  <si>
    <t>9785978111873</t>
  </si>
  <si>
    <t xml:space="preserve">УТ-201456  </t>
  </si>
  <si>
    <t>978-5-907388-08-6</t>
  </si>
  <si>
    <t>Чуковский К.И.</t>
  </si>
  <si>
    <t>ПВС-8086</t>
  </si>
  <si>
    <t>2.602</t>
  </si>
  <si>
    <t>265*205</t>
  </si>
  <si>
    <t>4 развор.</t>
  </si>
  <si>
    <t>картон хромэрзац</t>
  </si>
  <si>
    <t>56 | 89</t>
  </si>
  <si>
    <t>9785604521182</t>
  </si>
  <si>
    <t>9785978111606</t>
  </si>
  <si>
    <t xml:space="preserve">УТ-201822  </t>
  </si>
  <si>
    <t>978-5-604521-15-1</t>
  </si>
  <si>
    <t>ПВС-1151</t>
  </si>
  <si>
    <t>Два весёлых гуся</t>
  </si>
  <si>
    <t xml:space="preserve">УТ-201457  </t>
  </si>
  <si>
    <t>978-5-907388-05-5</t>
  </si>
  <si>
    <t>ПВС-8055</t>
  </si>
  <si>
    <t xml:space="preserve">УТ-201823  </t>
  </si>
  <si>
    <t>978-5-604521-16-8</t>
  </si>
  <si>
    <t>ПВС-1168</t>
  </si>
  <si>
    <t xml:space="preserve">УТ-201458  </t>
  </si>
  <si>
    <t>978-5-907388-07-9</t>
  </si>
  <si>
    <t>ПВС-8079</t>
  </si>
  <si>
    <t xml:space="preserve">УТ-201459  </t>
  </si>
  <si>
    <t>978-5-907388-09-3</t>
  </si>
  <si>
    <t>ПВС-8093</t>
  </si>
  <si>
    <t xml:space="preserve">УТ-201460  </t>
  </si>
  <si>
    <t>978-5-907388-06-2</t>
  </si>
  <si>
    <t>ПВС-8062</t>
  </si>
  <si>
    <t>Тараканище</t>
  </si>
  <si>
    <t xml:space="preserve">УТ-201461  </t>
  </si>
  <si>
    <t>978-5-907388-18-5</t>
  </si>
  <si>
    <t>ПВС-8185</t>
  </si>
  <si>
    <t xml:space="preserve">УТ-201825  </t>
  </si>
  <si>
    <t>978-5-604521-18-2</t>
  </si>
  <si>
    <t>ПВС-1182</t>
  </si>
  <si>
    <t>Три поросёнка</t>
  </si>
  <si>
    <t>0.276</t>
  </si>
  <si>
    <t xml:space="preserve">УТ-200371  </t>
  </si>
  <si>
    <t>978-5-98088-907-4</t>
  </si>
  <si>
    <t>СВО-9074</t>
  </si>
  <si>
    <t>Бычок-Смоляной Бочок</t>
  </si>
  <si>
    <t>1.550</t>
  </si>
  <si>
    <t>200*200</t>
  </si>
  <si>
    <t>8</t>
  </si>
  <si>
    <t>68 | 89</t>
  </si>
  <si>
    <t>9785980889142</t>
  </si>
  <si>
    <t>0.304</t>
  </si>
  <si>
    <t xml:space="preserve">114331     </t>
  </si>
  <si>
    <t>978-5-60499-068-1</t>
  </si>
  <si>
    <t>СВО-0681</t>
  </si>
  <si>
    <t>Волк и семеро козлят</t>
  </si>
  <si>
    <t>картон хромэрз.</t>
  </si>
  <si>
    <t xml:space="preserve">114542     </t>
  </si>
  <si>
    <t>978-5-98088-825-1</t>
  </si>
  <si>
    <t xml:space="preserve">СВО-8251  </t>
  </si>
  <si>
    <t>Заячья избушка</t>
  </si>
  <si>
    <t xml:space="preserve">114307     </t>
  </si>
  <si>
    <t>978-5-60483-972-0</t>
  </si>
  <si>
    <t xml:space="preserve">СВО-9720  </t>
  </si>
  <si>
    <t>Колобок</t>
  </si>
  <si>
    <t xml:space="preserve">УТ-200005  </t>
  </si>
  <si>
    <t>978-5-60462-369-5</t>
  </si>
  <si>
    <t>СВО-3695</t>
  </si>
  <si>
    <t>Кошкин дом</t>
  </si>
  <si>
    <t xml:space="preserve">114541     </t>
  </si>
  <si>
    <t>978-5-98088-826-8</t>
  </si>
  <si>
    <t xml:space="preserve">СВО-8268  </t>
  </si>
  <si>
    <t xml:space="preserve">114332     </t>
  </si>
  <si>
    <t>978-5-60499-060-5</t>
  </si>
  <si>
    <t xml:space="preserve">СВО-8114  </t>
  </si>
  <si>
    <t>Курочка Ряба</t>
  </si>
  <si>
    <t xml:space="preserve">114334     </t>
  </si>
  <si>
    <t>978-5-60499-069-8</t>
  </si>
  <si>
    <t>СВО-0698</t>
  </si>
  <si>
    <t>Маша и медведь</t>
  </si>
  <si>
    <t xml:space="preserve">114335     </t>
  </si>
  <si>
    <t>978-5-98088-812-1</t>
  </si>
  <si>
    <t xml:space="preserve">СВО-8121  </t>
  </si>
  <si>
    <t>Петушок-Золотой гребешок</t>
  </si>
  <si>
    <t xml:space="preserve">114336     </t>
  </si>
  <si>
    <t>978-5-60483-973-7</t>
  </si>
  <si>
    <t xml:space="preserve">СВО-8107  </t>
  </si>
  <si>
    <t>Репка</t>
  </si>
  <si>
    <t xml:space="preserve">114543     </t>
  </si>
  <si>
    <t>978-5-98088-827-5</t>
  </si>
  <si>
    <t xml:space="preserve">СВО-8275  </t>
  </si>
  <si>
    <t>Теремок</t>
  </si>
  <si>
    <t xml:space="preserve">114337     </t>
  </si>
  <si>
    <t>978-5-98088-809-1</t>
  </si>
  <si>
    <t xml:space="preserve">СВО-8091  </t>
  </si>
  <si>
    <t>Три медведя</t>
  </si>
  <si>
    <t xml:space="preserve">УТ-200446  </t>
  </si>
  <si>
    <t>978-5-98088-914-2</t>
  </si>
  <si>
    <t>СВО-9142</t>
  </si>
  <si>
    <t>9785978109559</t>
  </si>
  <si>
    <t xml:space="preserve">114338     </t>
  </si>
  <si>
    <t>978-5-60487-786-9</t>
  </si>
  <si>
    <t>УП-7869</t>
  </si>
  <si>
    <t>В зоопарке</t>
  </si>
  <si>
    <t>2.040</t>
  </si>
  <si>
    <t>135*190</t>
  </si>
  <si>
    <t>9785604839713</t>
  </si>
  <si>
    <t>9785978111613</t>
  </si>
  <si>
    <t xml:space="preserve">114341     </t>
  </si>
  <si>
    <t>978-5-98088-818-3</t>
  </si>
  <si>
    <t>УП-8183</t>
  </si>
  <si>
    <t>В цирке</t>
  </si>
  <si>
    <t xml:space="preserve">114339     </t>
  </si>
  <si>
    <t>978-5-98088-819-0</t>
  </si>
  <si>
    <t>УП-8190</t>
  </si>
  <si>
    <t>Качельки</t>
  </si>
  <si>
    <t xml:space="preserve">УТ-200127  </t>
  </si>
  <si>
    <t>978-5-98088-888-6</t>
  </si>
  <si>
    <t xml:space="preserve">УП-8886   </t>
  </si>
  <si>
    <t>Котята</t>
  </si>
  <si>
    <t>1.960</t>
  </si>
  <si>
    <t xml:space="preserve">114599     </t>
  </si>
  <si>
    <t>978-5-98088-881-7</t>
  </si>
  <si>
    <t xml:space="preserve">УП-8817   </t>
  </si>
  <si>
    <t>Кошка Матрёшка</t>
  </si>
  <si>
    <t xml:space="preserve">114598     </t>
  </si>
  <si>
    <t>978-5-98088-883-1</t>
  </si>
  <si>
    <t xml:space="preserve">УП-8831   </t>
  </si>
  <si>
    <t>Мишка косолапый</t>
  </si>
  <si>
    <t xml:space="preserve">114308     </t>
  </si>
  <si>
    <t>978-5-60483-974-4</t>
  </si>
  <si>
    <t>УП-9744</t>
  </si>
  <si>
    <t>Мой домик</t>
  </si>
  <si>
    <t xml:space="preserve">114340     </t>
  </si>
  <si>
    <t>978-5-60483-971-3</t>
  </si>
  <si>
    <t>УП-9713</t>
  </si>
  <si>
    <t>Мы едем, едем</t>
  </si>
  <si>
    <t>9785978108767</t>
  </si>
  <si>
    <t>0.306</t>
  </si>
  <si>
    <t xml:space="preserve">УТ-203228  </t>
  </si>
  <si>
    <t>978-5-60499-076-6</t>
  </si>
  <si>
    <t>ЗВО-0766</t>
  </si>
  <si>
    <t>Загадки для малышей</t>
  </si>
  <si>
    <t>1.050</t>
  </si>
  <si>
    <t>155*160</t>
  </si>
  <si>
    <t>12</t>
  </si>
  <si>
    <t>35 | 89</t>
  </si>
  <si>
    <t>9785604990704</t>
  </si>
  <si>
    <t>9785978111576</t>
  </si>
  <si>
    <t xml:space="preserve">УТ-203229  </t>
  </si>
  <si>
    <t>978-5-60499-077-3</t>
  </si>
  <si>
    <t>ЗВО-0773</t>
  </si>
  <si>
    <t>Кто где спит</t>
  </si>
  <si>
    <t xml:space="preserve">УТ-202853  </t>
  </si>
  <si>
    <t>978-5-60499-072-8</t>
  </si>
  <si>
    <t>ЗВО-0728</t>
  </si>
  <si>
    <t>Кто здесь живёт</t>
  </si>
  <si>
    <t>1.040</t>
  </si>
  <si>
    <t xml:space="preserve">УТ-203230  </t>
  </si>
  <si>
    <t>978-5-60499-075-9</t>
  </si>
  <si>
    <t>ЗВО-0759</t>
  </si>
  <si>
    <t xml:space="preserve">УТ-202854  </t>
  </si>
  <si>
    <t>978-5-60499-071-1</t>
  </si>
  <si>
    <t>ЗВО-0711</t>
  </si>
  <si>
    <t>Мамы и дети</t>
  </si>
  <si>
    <t xml:space="preserve">УТ-202855  </t>
  </si>
  <si>
    <t>978-5-60499-073-5</t>
  </si>
  <si>
    <t>ЗВО-0735</t>
  </si>
  <si>
    <t>Машинки</t>
  </si>
  <si>
    <t xml:space="preserve">УТ-203231  </t>
  </si>
  <si>
    <t>978-5-60499-074-2</t>
  </si>
  <si>
    <t>ЗВО-0742</t>
  </si>
  <si>
    <t xml:space="preserve">УТ-202856  </t>
  </si>
  <si>
    <t>978-5-60499-070-4</t>
  </si>
  <si>
    <t>ЗВО-0704</t>
  </si>
  <si>
    <t>Что едят зверята</t>
  </si>
  <si>
    <t>0.251</t>
  </si>
  <si>
    <t xml:space="preserve">УТ-200819  </t>
  </si>
  <si>
    <t>978-5-60483-975-1</t>
  </si>
  <si>
    <t>ККМ-3445</t>
  </si>
  <si>
    <t>2.566</t>
  </si>
  <si>
    <t>160*220</t>
  </si>
  <si>
    <t>КартонХромэрзац</t>
  </si>
  <si>
    <t>51/1 | 81</t>
  </si>
  <si>
    <t>9785604877852</t>
  </si>
  <si>
    <t>0.307</t>
  </si>
  <si>
    <t xml:space="preserve">УТ-202377  </t>
  </si>
  <si>
    <t>978-5-60487-790-6</t>
  </si>
  <si>
    <t>ККМ-7906</t>
  </si>
  <si>
    <t>Во саду ли, в огороде</t>
  </si>
  <si>
    <t xml:space="preserve">УТ-202378  </t>
  </si>
  <si>
    <t>978-5-60487-791-3</t>
  </si>
  <si>
    <t>ККМ-7913</t>
  </si>
  <si>
    <t>Заюшкина избушка</t>
  </si>
  <si>
    <t xml:space="preserve">УТ-202182  </t>
  </si>
  <si>
    <t>978-5-60462-367-1</t>
  </si>
  <si>
    <t>ККМ-3671</t>
  </si>
  <si>
    <t>Зверятам и ребятам</t>
  </si>
  <si>
    <t>51/2 | 81</t>
  </si>
  <si>
    <t xml:space="preserve">УТ-200415  </t>
  </si>
  <si>
    <t>978-5-60539-802-8</t>
  </si>
  <si>
    <t>ККМ-9775</t>
  </si>
  <si>
    <t>Коза рогатая</t>
  </si>
  <si>
    <t>2.050</t>
  </si>
  <si>
    <t xml:space="preserve">УТ-200416  </t>
  </si>
  <si>
    <t>978-5-60483-978-2</t>
  </si>
  <si>
    <t>ККМ-9782</t>
  </si>
  <si>
    <t xml:space="preserve">УТ-202379  </t>
  </si>
  <si>
    <t>978-5-60487-788-3</t>
  </si>
  <si>
    <t>ККМ-7833</t>
  </si>
  <si>
    <t xml:space="preserve">УТ-200418  </t>
  </si>
  <si>
    <t>978-5-60487-780-7</t>
  </si>
  <si>
    <t>ККМ-7807</t>
  </si>
  <si>
    <t xml:space="preserve">УТ-200419  </t>
  </si>
  <si>
    <t>978-5-60487-781-4</t>
  </si>
  <si>
    <t>ККМ-7814</t>
  </si>
  <si>
    <t>Лесные зверята</t>
  </si>
  <si>
    <t xml:space="preserve">УТ-202183  </t>
  </si>
  <si>
    <t>978-5-60539-803-5</t>
  </si>
  <si>
    <t>ККМ-3688</t>
  </si>
  <si>
    <t>Машинки-помощники</t>
  </si>
  <si>
    <t xml:space="preserve">УТ-202380  </t>
  </si>
  <si>
    <t>978-5-60539-804-2</t>
  </si>
  <si>
    <t>ККМ-7890</t>
  </si>
  <si>
    <t xml:space="preserve">УТ-200420  </t>
  </si>
  <si>
    <t>978-5-60487-782-1</t>
  </si>
  <si>
    <t>ККМ-7821</t>
  </si>
  <si>
    <t xml:space="preserve">УТ-200820  </t>
  </si>
  <si>
    <t>978-5-60539-805-9</t>
  </si>
  <si>
    <t>ККМ-7838</t>
  </si>
  <si>
    <t xml:space="preserve">УТ-202382  </t>
  </si>
  <si>
    <t>978-5-60539-806-6</t>
  </si>
  <si>
    <t>ККМ-8066</t>
  </si>
  <si>
    <t xml:space="preserve">УТ-200821  </t>
  </si>
  <si>
    <t>978-5-60487-807-3</t>
  </si>
  <si>
    <t>ККМ-8073</t>
  </si>
  <si>
    <t xml:space="preserve">УТ-200421  </t>
  </si>
  <si>
    <t>978-5-60487-785-2</t>
  </si>
  <si>
    <t>ККМ-7852</t>
  </si>
  <si>
    <t>Угадай-ка</t>
  </si>
  <si>
    <t>9785978108729</t>
  </si>
  <si>
    <t xml:space="preserve">УТ-203358  </t>
  </si>
  <si>
    <t>978-5-60539-819-6</t>
  </si>
  <si>
    <t>ГК-8196</t>
  </si>
  <si>
    <t>Домашние животные</t>
  </si>
  <si>
    <t>1.120</t>
  </si>
  <si>
    <t>92 | 92/1</t>
  </si>
  <si>
    <t>9785605478621</t>
  </si>
  <si>
    <t>9785978111583</t>
  </si>
  <si>
    <t xml:space="preserve">УТ-203383  </t>
  </si>
  <si>
    <t>978-5-60547-860-7</t>
  </si>
  <si>
    <t>ГК-8607</t>
  </si>
  <si>
    <t>Животные</t>
  </si>
  <si>
    <t>Картон</t>
  </si>
  <si>
    <t xml:space="preserve">УТ-203384  </t>
  </si>
  <si>
    <t>978-5-60547-861-4</t>
  </si>
  <si>
    <t>ГК-8614</t>
  </si>
  <si>
    <t xml:space="preserve">УТ-203385  </t>
  </si>
  <si>
    <t>978-5-60547-862-1</t>
  </si>
  <si>
    <t>ГК-8621</t>
  </si>
  <si>
    <t>9785978109153</t>
  </si>
  <si>
    <t xml:space="preserve">114312     </t>
  </si>
  <si>
    <t>978-5-98088-805-3</t>
  </si>
  <si>
    <t xml:space="preserve">КНК-8053  </t>
  </si>
  <si>
    <t>А ну-ка посчитай!</t>
  </si>
  <si>
    <t>пачками - кратно 20шт.
штучно - кратно 10шт.</t>
  </si>
  <si>
    <t>0.700</t>
  </si>
  <si>
    <t>82*110</t>
  </si>
  <si>
    <t>9785980887858</t>
  </si>
  <si>
    <t>9785985036794</t>
  </si>
  <si>
    <t xml:space="preserve">114303     </t>
  </si>
  <si>
    <t>978-5-98088-791-9</t>
  </si>
  <si>
    <t xml:space="preserve">КНК-7919  </t>
  </si>
  <si>
    <t>Азбука по слогам</t>
  </si>
  <si>
    <t xml:space="preserve">114313     </t>
  </si>
  <si>
    <t>978-5-98088-792-6</t>
  </si>
  <si>
    <t xml:space="preserve">КНК-7926  </t>
  </si>
  <si>
    <t>Весёлая азбука</t>
  </si>
  <si>
    <t xml:space="preserve">114314     </t>
  </si>
  <si>
    <t>978-5-98088-793-3</t>
  </si>
  <si>
    <t xml:space="preserve">КНК-7933  </t>
  </si>
  <si>
    <t>Весёлый счёт</t>
  </si>
  <si>
    <t xml:space="preserve">114316     </t>
  </si>
  <si>
    <t>978-5-98088-806-0</t>
  </si>
  <si>
    <t xml:space="preserve">КНК-8060  </t>
  </si>
  <si>
    <t>Вышел зайчик погулять</t>
  </si>
  <si>
    <t xml:space="preserve">114483     </t>
  </si>
  <si>
    <t>978-5-98088-799-5</t>
  </si>
  <si>
    <t xml:space="preserve">КНК-7995  </t>
  </si>
  <si>
    <t xml:space="preserve">114317     </t>
  </si>
  <si>
    <t>978-5-98088-802-2</t>
  </si>
  <si>
    <t xml:space="preserve">КНК-8022  </t>
  </si>
  <si>
    <t>Живые загадки</t>
  </si>
  <si>
    <t xml:space="preserve">114320     </t>
  </si>
  <si>
    <t>978-5-98088-798-8</t>
  </si>
  <si>
    <t xml:space="preserve">КНК-7988  </t>
  </si>
  <si>
    <t xml:space="preserve">114321     </t>
  </si>
  <si>
    <t>978-5-98088-788-9</t>
  </si>
  <si>
    <t xml:space="preserve">КНК-7889  </t>
  </si>
  <si>
    <t>Котёнок</t>
  </si>
  <si>
    <t xml:space="preserve">114322     </t>
  </si>
  <si>
    <t>978-5-98088-789-6</t>
  </si>
  <si>
    <t xml:space="preserve">КНК-7896  </t>
  </si>
  <si>
    <t xml:space="preserve">114323     </t>
  </si>
  <si>
    <t>978-5-98088-786-5</t>
  </si>
  <si>
    <t xml:space="preserve">КНК-7865  </t>
  </si>
  <si>
    <t xml:space="preserve">114484     </t>
  </si>
  <si>
    <t>978-5-98088-807-7</t>
  </si>
  <si>
    <t xml:space="preserve">КНК-8077  </t>
  </si>
  <si>
    <t>Моя мама лучше всех</t>
  </si>
  <si>
    <t xml:space="preserve">114327     </t>
  </si>
  <si>
    <t>978-5-98088-804-6</t>
  </si>
  <si>
    <t xml:space="preserve">КНК-8046  </t>
  </si>
  <si>
    <t xml:space="preserve">114475     </t>
  </si>
  <si>
    <t>978-5-98088-785-8</t>
  </si>
  <si>
    <t xml:space="preserve">КНК-7858  </t>
  </si>
  <si>
    <t>Ушки на макушке</t>
  </si>
  <si>
    <t>9785978110173</t>
  </si>
  <si>
    <t xml:space="preserve">УТ-201230  </t>
  </si>
  <si>
    <t>978-5-99087-359-9</t>
  </si>
  <si>
    <t>КСО-3599</t>
  </si>
  <si>
    <t>2.450</t>
  </si>
  <si>
    <t>200*230</t>
  </si>
  <si>
    <t>Картон,кешированный мелов.бумагой</t>
  </si>
  <si>
    <t>15 | 81</t>
  </si>
  <si>
    <t>9785990873612</t>
  </si>
  <si>
    <t>Серия "Хрестоматия детской классики"</t>
  </si>
  <si>
    <t xml:space="preserve">УТ-201231  </t>
  </si>
  <si>
    <t>978-5-99087-360-5</t>
  </si>
  <si>
    <t>КСО-3605</t>
  </si>
  <si>
    <t>210*170</t>
  </si>
  <si>
    <t xml:space="preserve">УТ-201232  </t>
  </si>
  <si>
    <t>978-5-99087-361-2</t>
  </si>
  <si>
    <t>КСО-3612</t>
  </si>
  <si>
    <t>0.238</t>
  </si>
  <si>
    <t xml:space="preserve">113445     </t>
  </si>
  <si>
    <t>978-5-94666-759-3</t>
  </si>
  <si>
    <t>Ожегов С.И.</t>
  </si>
  <si>
    <t xml:space="preserve">А759-3     </t>
  </si>
  <si>
    <t>Толковый словарь русского языка: 100 000 слов, терминов и фразеологических выражений (28-е изд., перераб.)</t>
  </si>
  <si>
    <t>4</t>
  </si>
  <si>
    <t>2.392</t>
  </si>
  <si>
    <t>Мир и Образование</t>
  </si>
  <si>
    <t>1376</t>
  </si>
  <si>
    <t>Обложка (КБС)</t>
  </si>
  <si>
    <t>58</t>
  </si>
  <si>
    <t>9785946667593</t>
  </si>
  <si>
    <t>9785978111569</t>
  </si>
  <si>
    <t xml:space="preserve">112875     </t>
  </si>
  <si>
    <t>978-5-94666-678-7</t>
  </si>
  <si>
    <t xml:space="preserve">А678-7    </t>
  </si>
  <si>
    <t>Толковый словарь русского языка 100 000 слов, терминов и фразеологических выражений (28-е изд., перераб.) - трехколонник, газетка</t>
  </si>
  <si>
    <t>3.864</t>
  </si>
  <si>
    <t>114*205</t>
  </si>
  <si>
    <t>9785946666787</t>
  </si>
  <si>
    <t>0.291</t>
  </si>
  <si>
    <t xml:space="preserve">112874     </t>
  </si>
  <si>
    <t>978-5-94666-657-2</t>
  </si>
  <si>
    <t xml:space="preserve">А657-2    </t>
  </si>
  <si>
    <t>Толковый словарь русского языка 100 000 слов, терминов и фразеологических выражений (28-е изд., перераб.) - трехколонник, офсет</t>
  </si>
  <si>
    <t>5.878</t>
  </si>
  <si>
    <t>1376(офс)</t>
  </si>
  <si>
    <t>9785946666572</t>
  </si>
  <si>
    <t>0.235</t>
  </si>
  <si>
    <t>9785978110180</t>
  </si>
  <si>
    <t xml:space="preserve">УТ-203730  </t>
  </si>
  <si>
    <t>978-5-908004-80-0</t>
  </si>
  <si>
    <t>Р-2604</t>
  </si>
  <si>
    <t>Правила дорожного движения РФ и штрафы. С комментариями и иллюстрациями</t>
  </si>
  <si>
    <t>2.276</t>
  </si>
  <si>
    <t>200*275</t>
  </si>
  <si>
    <t>обложка</t>
  </si>
  <si>
    <t>9785908004800</t>
  </si>
  <si>
    <t>9785978109177</t>
  </si>
  <si>
    <t>0.350</t>
  </si>
  <si>
    <t xml:space="preserve">УТ-203682  </t>
  </si>
  <si>
    <t>978-5-904873-46-2</t>
  </si>
  <si>
    <t>Г.Б. Громоковский, А.Ю. Якимов</t>
  </si>
  <si>
    <t>001</t>
  </si>
  <si>
    <t>КАТЕГОРИИ  "А", "В", "М" и ПОДКАТЕГОРИИ "А1" и "В1". Экзаменационные билеты для приема теоретических экзаменов на право управления транспортными средствами  в подразделениях ГИБДД</t>
  </si>
  <si>
    <t>4.872</t>
  </si>
  <si>
    <t>Рецепт-Холдинг</t>
  </si>
  <si>
    <t>200*260</t>
  </si>
  <si>
    <t>9785904873462</t>
  </si>
  <si>
    <t>9785978110999</t>
  </si>
  <si>
    <t xml:space="preserve">УТ-203683  </t>
  </si>
  <si>
    <t>978-5-904873-48-6</t>
  </si>
  <si>
    <t>Г.Б. Громоковский, А.Ю. Якимов и др.</t>
  </si>
  <si>
    <t>002</t>
  </si>
  <si>
    <t>КАТЕГОРИИ "С" и "D" и ПОДКАТЕГОРИИ "С1" и "D1". Экзаменационные билеты для приема теоретических экзаменов на право управления транспортными средствами  в подразделениях ГИБДД</t>
  </si>
  <si>
    <t>260*200</t>
  </si>
  <si>
    <t>9785904873486</t>
  </si>
  <si>
    <t>0.257</t>
  </si>
  <si>
    <t>9785978110197</t>
  </si>
  <si>
    <t>0.241</t>
  </si>
  <si>
    <t xml:space="preserve">114606     </t>
  </si>
  <si>
    <t>978-5-9711-0668-5</t>
  </si>
  <si>
    <t xml:space="preserve">ВРА-17    </t>
  </si>
  <si>
    <t>Динозаврики</t>
  </si>
  <si>
    <t>1.680</t>
  </si>
  <si>
    <t>Атберг 98, Теремок</t>
  </si>
  <si>
    <t>220*285</t>
  </si>
  <si>
    <t>Мел.бум.250г</t>
  </si>
  <si>
    <t>31 | 31/1</t>
  </si>
  <si>
    <t>9785908004862</t>
  </si>
  <si>
    <t>Серия "Детские классики"</t>
  </si>
  <si>
    <t xml:space="preserve">114608     </t>
  </si>
  <si>
    <t>978-5-9711-0670-8</t>
  </si>
  <si>
    <t xml:space="preserve">ВРА-19    </t>
  </si>
  <si>
    <t>Кто что любит</t>
  </si>
  <si>
    <t>9785978109979</t>
  </si>
  <si>
    <t xml:space="preserve">111315     </t>
  </si>
  <si>
    <t>978-5-97110-320-2</t>
  </si>
  <si>
    <t xml:space="preserve">ВРА-01    </t>
  </si>
  <si>
    <t>Гонки</t>
  </si>
  <si>
    <t>2.650</t>
  </si>
  <si>
    <t>250*200</t>
  </si>
  <si>
    <t>9785985038286</t>
  </si>
  <si>
    <t>9785978014983</t>
  </si>
  <si>
    <t xml:space="preserve">111314     </t>
  </si>
  <si>
    <t>978-5-97110-318-9</t>
  </si>
  <si>
    <t xml:space="preserve">ВРА-02    </t>
  </si>
  <si>
    <t>Грузовичок</t>
  </si>
  <si>
    <t xml:space="preserve">112465     </t>
  </si>
  <si>
    <t>978-5-9711-0475-9</t>
  </si>
  <si>
    <t xml:space="preserve">ВРА-11    </t>
  </si>
  <si>
    <t>Добрый щенок</t>
  </si>
  <si>
    <t>2.798</t>
  </si>
  <si>
    <t xml:space="preserve">112466     </t>
  </si>
  <si>
    <t>978-5-9711-0476-6</t>
  </si>
  <si>
    <t xml:space="preserve">ВРА-12    </t>
  </si>
  <si>
    <t>Ёжик и яблоко</t>
  </si>
  <si>
    <t xml:space="preserve">111422     </t>
  </si>
  <si>
    <t>978-5-97110-353-0</t>
  </si>
  <si>
    <t xml:space="preserve">ВРА-03    </t>
  </si>
  <si>
    <t>Львёнок в Африке</t>
  </si>
  <si>
    <t xml:space="preserve">111420     </t>
  </si>
  <si>
    <t>978-5-97110-352-3</t>
  </si>
  <si>
    <t xml:space="preserve">ВРА-05    </t>
  </si>
  <si>
    <t>Маленькая лошадка</t>
  </si>
  <si>
    <t xml:space="preserve">112463     </t>
  </si>
  <si>
    <t>978-5-9711-0473-5</t>
  </si>
  <si>
    <t xml:space="preserve">ВРА-09    </t>
  </si>
  <si>
    <t>Мудрая сова</t>
  </si>
  <si>
    <t xml:space="preserve">111317     </t>
  </si>
  <si>
    <t>978-5-97110-321-9</t>
  </si>
  <si>
    <t xml:space="preserve">ВРА-07    </t>
  </si>
  <si>
    <t>Пароходик</t>
  </si>
  <si>
    <t xml:space="preserve">112464     </t>
  </si>
  <si>
    <t>978-5-9711-0474-2</t>
  </si>
  <si>
    <t xml:space="preserve">ВРА-10    </t>
  </si>
  <si>
    <t>Попугай в джунглях</t>
  </si>
  <si>
    <t xml:space="preserve">111316     </t>
  </si>
  <si>
    <t>978-5-97110-319-6</t>
  </si>
  <si>
    <t xml:space="preserve">ВРА-08    </t>
  </si>
  <si>
    <t>Самолётик</t>
  </si>
  <si>
    <t>9785978108965</t>
  </si>
  <si>
    <t xml:space="preserve">109046     </t>
  </si>
  <si>
    <t>978-5-9711-0453-7</t>
  </si>
  <si>
    <t xml:space="preserve">ВРСМ-01   </t>
  </si>
  <si>
    <t>Бельчонок</t>
  </si>
  <si>
    <t>1.830</t>
  </si>
  <si>
    <t>Самовар, Теремок</t>
  </si>
  <si>
    <t>200*250</t>
  </si>
  <si>
    <t>картон</t>
  </si>
  <si>
    <t>9785971103783</t>
  </si>
  <si>
    <t>9785978110814</t>
  </si>
  <si>
    <t xml:space="preserve">107385     </t>
  </si>
  <si>
    <t>978-5-9711-0454-4</t>
  </si>
  <si>
    <t xml:space="preserve">ВРСМ-02   </t>
  </si>
  <si>
    <t>Бычок</t>
  </si>
  <si>
    <t>1.750</t>
  </si>
  <si>
    <t xml:space="preserve">110029     </t>
  </si>
  <si>
    <t>978-5-9711-0498-8</t>
  </si>
  <si>
    <t xml:space="preserve">ВРСМ-14   </t>
  </si>
  <si>
    <t>Весёлые загадки</t>
  </si>
  <si>
    <t>1.800</t>
  </si>
  <si>
    <t xml:space="preserve">109045     </t>
  </si>
  <si>
    <t>978-5-9711-0469-8</t>
  </si>
  <si>
    <t xml:space="preserve">ВРСМ-04   </t>
  </si>
  <si>
    <t xml:space="preserve">107386     </t>
  </si>
  <si>
    <t>978-5-9711-0470-4</t>
  </si>
  <si>
    <t xml:space="preserve">ВРСМ-05   </t>
  </si>
  <si>
    <t>Клоун</t>
  </si>
  <si>
    <t xml:space="preserve">107387     </t>
  </si>
  <si>
    <t>978-5-9711-0472-8</t>
  </si>
  <si>
    <t xml:space="preserve">ВРСМ-08   </t>
  </si>
  <si>
    <t>Лягушонок</t>
  </si>
  <si>
    <t xml:space="preserve">110031     </t>
  </si>
  <si>
    <t>978-5-9711-0778-1</t>
  </si>
  <si>
    <t xml:space="preserve">ВРСМ-15   </t>
  </si>
  <si>
    <t xml:space="preserve">107092     </t>
  </si>
  <si>
    <t>978-5-9711-0107-9</t>
  </si>
  <si>
    <t xml:space="preserve">ВРСМ-10   </t>
  </si>
  <si>
    <t>Медвежонок с мячом</t>
  </si>
  <si>
    <t xml:space="preserve">110030     </t>
  </si>
  <si>
    <t>978-5-9711-0779-8</t>
  </si>
  <si>
    <t xml:space="preserve">ВРСМ-16   </t>
  </si>
  <si>
    <t>Нарядные куколки</t>
  </si>
  <si>
    <t xml:space="preserve">108200     </t>
  </si>
  <si>
    <t>978-5-9711-0500-8</t>
  </si>
  <si>
    <t xml:space="preserve">ВРСМ-12   </t>
  </si>
  <si>
    <t>Сказочная</t>
  </si>
  <si>
    <t>0.175</t>
  </si>
  <si>
    <t xml:space="preserve">УТ-201380  </t>
  </si>
  <si>
    <t>978-5-97110-833-7</t>
  </si>
  <si>
    <t xml:space="preserve">ВРА-21   </t>
  </si>
  <si>
    <t>Бегемотик Гоша</t>
  </si>
  <si>
    <t>2.048</t>
  </si>
  <si>
    <t xml:space="preserve">112809     </t>
  </si>
  <si>
    <t>978-5-9711-0508-4</t>
  </si>
  <si>
    <t xml:space="preserve">ВРА-13    </t>
  </si>
  <si>
    <t>Белочка с орешком</t>
  </si>
  <si>
    <t>2.020</t>
  </si>
  <si>
    <t xml:space="preserve">УТ-201381  </t>
  </si>
  <si>
    <t>978-5-97110-834-4</t>
  </si>
  <si>
    <t xml:space="preserve">ВРА-22   </t>
  </si>
  <si>
    <t>Виноградная улитка</t>
  </si>
  <si>
    <t xml:space="preserve">УТ-201382  </t>
  </si>
  <si>
    <t>978-5-97110-835-1</t>
  </si>
  <si>
    <t xml:space="preserve">ВРА-23   </t>
  </si>
  <si>
    <t>Жирафик Жора</t>
  </si>
  <si>
    <t xml:space="preserve">УТ-201383  </t>
  </si>
  <si>
    <t>978-5-97110-836-8</t>
  </si>
  <si>
    <t xml:space="preserve">ВРА-24   </t>
  </si>
  <si>
    <t>Зелёный крокодил</t>
  </si>
  <si>
    <t>2.032</t>
  </si>
  <si>
    <t xml:space="preserve">УТ-201384  </t>
  </si>
  <si>
    <t>978-5-97110-837-5</t>
  </si>
  <si>
    <t xml:space="preserve">ВРА-25   </t>
  </si>
  <si>
    <t>Конёк-Горбунок</t>
  </si>
  <si>
    <t xml:space="preserve">УТ-201385  </t>
  </si>
  <si>
    <t>978-5-97110-838-2</t>
  </si>
  <si>
    <t xml:space="preserve">ВРА-26   </t>
  </si>
  <si>
    <t>Лягушонок Квак</t>
  </si>
  <si>
    <t xml:space="preserve">УТ-201386  </t>
  </si>
  <si>
    <t>978-5-97110-839-9</t>
  </si>
  <si>
    <t xml:space="preserve">ВРА-27   </t>
  </si>
  <si>
    <t>Маленький тигрёнок</t>
  </si>
  <si>
    <t xml:space="preserve">112782     </t>
  </si>
  <si>
    <t>978-5-9711-0509-1</t>
  </si>
  <si>
    <t xml:space="preserve">ВРА-14    </t>
  </si>
  <si>
    <t>Милый пони</t>
  </si>
  <si>
    <t>1.900</t>
  </si>
  <si>
    <t xml:space="preserve">112783     </t>
  </si>
  <si>
    <t>978-5-9711-0510-7</t>
  </si>
  <si>
    <t xml:space="preserve">ВРА-15    </t>
  </si>
  <si>
    <t>Мишутка на поляне</t>
  </si>
  <si>
    <t xml:space="preserve">112810     </t>
  </si>
  <si>
    <t>978-5-9711-0511-4</t>
  </si>
  <si>
    <t xml:space="preserve">ВРА-39    </t>
  </si>
  <si>
    <t>Озорной котенок</t>
  </si>
  <si>
    <t xml:space="preserve">111681     </t>
  </si>
  <si>
    <t>978-5-97110-376-9</t>
  </si>
  <si>
    <t xml:space="preserve">ВРТ-27    </t>
  </si>
  <si>
    <t>Пираты</t>
  </si>
  <si>
    <t xml:space="preserve">УТ-201387  </t>
  </si>
  <si>
    <t>978-5-97110-840-5</t>
  </si>
  <si>
    <t xml:space="preserve">ВРА-28   </t>
  </si>
  <si>
    <t>Розовый слонёнок</t>
  </si>
  <si>
    <t xml:space="preserve">111682     </t>
  </si>
  <si>
    <t>978-5-97110-379-0</t>
  </si>
  <si>
    <t xml:space="preserve">ВРТ-31    </t>
  </si>
  <si>
    <t>Русалочки</t>
  </si>
  <si>
    <t xml:space="preserve">111684     </t>
  </si>
  <si>
    <t>978-5-97110-378-3</t>
  </si>
  <si>
    <t xml:space="preserve">ВРТ-32    </t>
  </si>
  <si>
    <t>Феи</t>
  </si>
  <si>
    <t>9785978108743</t>
  </si>
  <si>
    <t>0.310</t>
  </si>
  <si>
    <t xml:space="preserve">007093     </t>
  </si>
  <si>
    <t>978-5-7668-1019-3</t>
  </si>
  <si>
    <t xml:space="preserve">Р-ИБ-04   </t>
  </si>
  <si>
    <t>Автомобили Италии, Швеции, Великобритании</t>
  </si>
  <si>
    <t>2.480</t>
  </si>
  <si>
    <t>ИнформБюро</t>
  </si>
  <si>
    <t>27 | 8/1</t>
  </si>
  <si>
    <t>9785766810193</t>
  </si>
  <si>
    <t>0.260</t>
  </si>
  <si>
    <t>9785978109146</t>
  </si>
  <si>
    <t xml:space="preserve">УТ-200905  </t>
  </si>
  <si>
    <t>978-5-98503-703-6</t>
  </si>
  <si>
    <t>АДМ-1</t>
  </si>
  <si>
    <t>В жаркой Африке</t>
  </si>
  <si>
    <t>2.900</t>
  </si>
  <si>
    <t>АО "Кострома"</t>
  </si>
  <si>
    <t>28 | 8/1</t>
  </si>
  <si>
    <t>9785985037067</t>
  </si>
  <si>
    <t>9785978111750</t>
  </si>
  <si>
    <t xml:space="preserve">УТ-200904  </t>
  </si>
  <si>
    <t>978-5-98503-704-3</t>
  </si>
  <si>
    <t>АДМ-2</t>
  </si>
  <si>
    <t>Милые друзья</t>
  </si>
  <si>
    <t xml:space="preserve">УТ-200903  </t>
  </si>
  <si>
    <t>978-5-98503-705-0</t>
  </si>
  <si>
    <t>АДМ-3</t>
  </si>
  <si>
    <t>На берегу океана</t>
  </si>
  <si>
    <t xml:space="preserve">УТ-200906  </t>
  </si>
  <si>
    <t>978-5-98503-706-7</t>
  </si>
  <si>
    <t>АДМ-4</t>
  </si>
  <si>
    <t>Павлин-мавлин</t>
  </si>
  <si>
    <t>0.320</t>
  </si>
  <si>
    <t xml:space="preserve">008671     </t>
  </si>
  <si>
    <t>978-5-98503-874-3</t>
  </si>
  <si>
    <t xml:space="preserve">Р-ЛГ-01   </t>
  </si>
  <si>
    <t>Белочка</t>
  </si>
  <si>
    <t>1.745</t>
  </si>
  <si>
    <t>Розовый слон</t>
  </si>
  <si>
    <t>165х230</t>
  </si>
  <si>
    <t>32 | 8/1</t>
  </si>
  <si>
    <t>9785985038811</t>
  </si>
  <si>
    <t>0.525</t>
  </si>
  <si>
    <t xml:space="preserve">008672     </t>
  </si>
  <si>
    <t>978-5-98503-876-7</t>
  </si>
  <si>
    <t xml:space="preserve">Р-ЛГ-03   </t>
  </si>
  <si>
    <t>Зайка</t>
  </si>
  <si>
    <t>Кострома АО, Розовый слон</t>
  </si>
  <si>
    <t>70*100/16</t>
  </si>
  <si>
    <t xml:space="preserve">008335     </t>
  </si>
  <si>
    <t>978-5-98503-880-4</t>
  </si>
  <si>
    <t xml:space="preserve">Р-ЛГ-06   </t>
  </si>
  <si>
    <t xml:space="preserve">008334     </t>
  </si>
  <si>
    <t>978-5-98503-881-1</t>
  </si>
  <si>
    <t xml:space="preserve">Р-ЛГ-08   </t>
  </si>
  <si>
    <t>Лисёнок</t>
  </si>
  <si>
    <t>9785978111729</t>
  </si>
  <si>
    <t xml:space="preserve">УТ-203691  </t>
  </si>
  <si>
    <t>978-5-908004-81-7</t>
  </si>
  <si>
    <t>Р-МК-01</t>
  </si>
  <si>
    <t>Девочки</t>
  </si>
  <si>
    <t>2.026</t>
  </si>
  <si>
    <t>202х288</t>
  </si>
  <si>
    <t>Картон мелованный</t>
  </si>
  <si>
    <t>0.509</t>
  </si>
  <si>
    <t xml:space="preserve">УТ-203692  </t>
  </si>
  <si>
    <t>978-5-908004-82-4</t>
  </si>
  <si>
    <t>Р-МК-05</t>
  </si>
  <si>
    <t>Модницы</t>
  </si>
  <si>
    <t xml:space="preserve">УТ-203693  </t>
  </si>
  <si>
    <t>978-5-908004-83-1</t>
  </si>
  <si>
    <t>Р-МК-06</t>
  </si>
  <si>
    <t>Подружки</t>
  </si>
  <si>
    <t xml:space="preserve">УТ-203694  </t>
  </si>
  <si>
    <t>978-5-908004-84-8</t>
  </si>
  <si>
    <t>Р-МК-02</t>
  </si>
  <si>
    <t>Принцессы</t>
  </si>
  <si>
    <t xml:space="preserve">УТ-203695  </t>
  </si>
  <si>
    <t>978-5-908004-85-5</t>
  </si>
  <si>
    <t>Р-МК-03</t>
  </si>
  <si>
    <t>Русалки</t>
  </si>
  <si>
    <t xml:space="preserve">УТ-203696  </t>
  </si>
  <si>
    <t>978-5-908004-86-2</t>
  </si>
  <si>
    <t>Р-МК-04</t>
  </si>
  <si>
    <t>0.232</t>
  </si>
  <si>
    <t xml:space="preserve">112098     </t>
  </si>
  <si>
    <t>978-5-98503-931-3</t>
  </si>
  <si>
    <t xml:space="preserve">Р-ММ-4    </t>
  </si>
  <si>
    <t>2.380</t>
  </si>
  <si>
    <t>Jusu Flintas, Атберг 98</t>
  </si>
  <si>
    <t>202*288</t>
  </si>
  <si>
    <t>Глян.бум,230г/м</t>
  </si>
  <si>
    <t>22 | 8/1</t>
  </si>
  <si>
    <t>9785985036046</t>
  </si>
  <si>
    <t>9785978109887</t>
  </si>
  <si>
    <t xml:space="preserve">112097     </t>
  </si>
  <si>
    <t>978-5-98503-930-6</t>
  </si>
  <si>
    <t xml:space="preserve">Р-ММ-3    </t>
  </si>
  <si>
    <t>Джипы</t>
  </si>
  <si>
    <t xml:space="preserve">112096     </t>
  </si>
  <si>
    <t>978-5-98503-929-0</t>
  </si>
  <si>
    <t xml:space="preserve">Р-ММ-2    </t>
  </si>
  <si>
    <t>Мотоциклы</t>
  </si>
  <si>
    <t xml:space="preserve">112095     </t>
  </si>
  <si>
    <t>978-5-98503-928-3</t>
  </si>
  <si>
    <t xml:space="preserve">Р-ММ-1    </t>
  </si>
  <si>
    <t>На старт</t>
  </si>
  <si>
    <t>9785978109566</t>
  </si>
  <si>
    <t xml:space="preserve">111578     </t>
  </si>
  <si>
    <t>978-5-98503-458-5</t>
  </si>
  <si>
    <t xml:space="preserve">Р-МПРВ-01 </t>
  </si>
  <si>
    <t>Белка и лиса</t>
  </si>
  <si>
    <t>1.420</t>
  </si>
  <si>
    <t>Usu Flintas, Атберг 98</t>
  </si>
  <si>
    <t>210*295</t>
  </si>
  <si>
    <t>17 | 8/1</t>
  </si>
  <si>
    <t xml:space="preserve">111581     </t>
  </si>
  <si>
    <t>978-5-98503-461-5</t>
  </si>
  <si>
    <t xml:space="preserve">Р-МПРВ-04 </t>
  </si>
  <si>
    <t>Черепаха и краб</t>
  </si>
  <si>
    <t>0.220</t>
  </si>
  <si>
    <t xml:space="preserve">113995     </t>
  </si>
  <si>
    <t>978-5-9780-1535-5</t>
  </si>
  <si>
    <t xml:space="preserve">ПМ-1      </t>
  </si>
  <si>
    <t>Готовим руку к письму</t>
  </si>
  <si>
    <t>1.600</t>
  </si>
  <si>
    <t>Кострома АО</t>
  </si>
  <si>
    <t>215*145</t>
  </si>
  <si>
    <t>бум.мел.глянц.</t>
  </si>
  <si>
    <t>8 | 8/1</t>
  </si>
  <si>
    <t>9785605360520</t>
  </si>
  <si>
    <t>9785978109672</t>
  </si>
  <si>
    <t xml:space="preserve">113996     </t>
  </si>
  <si>
    <t>978-5-9780-1406-8</t>
  </si>
  <si>
    <t xml:space="preserve">ПМ-2      </t>
  </si>
  <si>
    <t>Готовимся писать</t>
  </si>
  <si>
    <t xml:space="preserve">УТ-203223  </t>
  </si>
  <si>
    <t>978-5-6053-6053-7</t>
  </si>
  <si>
    <t>ПМ-4</t>
  </si>
  <si>
    <t>Пишем цифры</t>
  </si>
  <si>
    <t>1.634</t>
  </si>
  <si>
    <t>ООО "Атберг 98"</t>
  </si>
  <si>
    <t>6/1 | 8/2</t>
  </si>
  <si>
    <t xml:space="preserve">УТ-203225  </t>
  </si>
  <si>
    <t>978-5-6053605-5-1</t>
  </si>
  <si>
    <t>ПМ-6</t>
  </si>
  <si>
    <t>Учимся писать алфавит</t>
  </si>
  <si>
    <t xml:space="preserve">УТ-203226  </t>
  </si>
  <si>
    <t>978-5-6053605-6-8</t>
  </si>
  <si>
    <t>ПМ-7</t>
  </si>
  <si>
    <t>Учимся писать буквы</t>
  </si>
  <si>
    <t xml:space="preserve">УТ-203227  </t>
  </si>
  <si>
    <t>978-5-6053605-7-5</t>
  </si>
  <si>
    <t>ПМ-8</t>
  </si>
  <si>
    <t>Учимся писать буквы, слоги и слова</t>
  </si>
  <si>
    <t xml:space="preserve">УТ-203224  </t>
  </si>
  <si>
    <t>978-5-6053605-4-4</t>
  </si>
  <si>
    <t>ПМ-5</t>
  </si>
  <si>
    <t>Учимся писать печатные буквы</t>
  </si>
  <si>
    <t xml:space="preserve">УТ-203222  </t>
  </si>
  <si>
    <t>978-5-6053605-2-0</t>
  </si>
  <si>
    <t xml:space="preserve">ПМ-3      </t>
  </si>
  <si>
    <t>Учимся писать цифры</t>
  </si>
  <si>
    <t>9785978110951</t>
  </si>
  <si>
    <t xml:space="preserve">УТ-203310  </t>
  </si>
  <si>
    <t>978-5-908004-02-2</t>
  </si>
  <si>
    <t xml:space="preserve">РМА-1     </t>
  </si>
  <si>
    <t>Барашек на поляне</t>
  </si>
  <si>
    <t>2.516</t>
  </si>
  <si>
    <t>200х250</t>
  </si>
  <si>
    <t>21 | 21-1</t>
  </si>
  <si>
    <t>9785766811398</t>
  </si>
  <si>
    <t>Серия "Книжка в подарок"</t>
  </si>
  <si>
    <t xml:space="preserve">УТ-203315  </t>
  </si>
  <si>
    <t>978-5-908004-08-4</t>
  </si>
  <si>
    <t xml:space="preserve">РС-РМ-1   </t>
  </si>
  <si>
    <t>Бегемотик</t>
  </si>
  <si>
    <t xml:space="preserve">УТ-203311  </t>
  </si>
  <si>
    <t>978-5-908004-03-9</t>
  </si>
  <si>
    <t xml:space="preserve">РМА-2     </t>
  </si>
  <si>
    <t>Бегемотик и сова</t>
  </si>
  <si>
    <t xml:space="preserve">УТ-203324  </t>
  </si>
  <si>
    <t>978-5-908004-17-6</t>
  </si>
  <si>
    <t xml:space="preserve">РС-РМ-10  </t>
  </si>
  <si>
    <t>Ёжик</t>
  </si>
  <si>
    <t xml:space="preserve">УТ-203323  </t>
  </si>
  <si>
    <t>978-5-908004-16-9</t>
  </si>
  <si>
    <t xml:space="preserve">РС-РМ-9   </t>
  </si>
  <si>
    <t>Енот</t>
  </si>
  <si>
    <t xml:space="preserve">УТ-203312  </t>
  </si>
  <si>
    <t>978-5-908004-04-6</t>
  </si>
  <si>
    <t xml:space="preserve">РМА-3     </t>
  </si>
  <si>
    <t>Жирафик и попугай</t>
  </si>
  <si>
    <t xml:space="preserve">УТ-203316  </t>
  </si>
  <si>
    <t>978-5-908004-09-1</t>
  </si>
  <si>
    <t xml:space="preserve">РС-РМ-2   </t>
  </si>
  <si>
    <t>Леопардик</t>
  </si>
  <si>
    <t xml:space="preserve">УТ-203317  </t>
  </si>
  <si>
    <t>978-5-908004-10-7</t>
  </si>
  <si>
    <t xml:space="preserve">РС-РМ-3   </t>
  </si>
  <si>
    <t>Мышонок</t>
  </si>
  <si>
    <t xml:space="preserve">113576     </t>
  </si>
  <si>
    <t>978-5-9850-3906-1</t>
  </si>
  <si>
    <t>Розовый слон, Кострома</t>
  </si>
  <si>
    <t>43 | 8/1</t>
  </si>
  <si>
    <t xml:space="preserve">УТ-203318  </t>
  </si>
  <si>
    <t>978-5-908004-11-4</t>
  </si>
  <si>
    <t xml:space="preserve">РС-РМ-4   </t>
  </si>
  <si>
    <t>Пингвинёнок</t>
  </si>
  <si>
    <t xml:space="preserve">УТ-203319  </t>
  </si>
  <si>
    <t>978-5-908004-12-1</t>
  </si>
  <si>
    <t xml:space="preserve">РС-РМ-5   </t>
  </si>
  <si>
    <t>Поросёнок</t>
  </si>
  <si>
    <t xml:space="preserve">УТ-203313  </t>
  </si>
  <si>
    <t>978-5-908004-05-3</t>
  </si>
  <si>
    <t xml:space="preserve">РМА-4     </t>
  </si>
  <si>
    <t>Рыбка и крабик</t>
  </si>
  <si>
    <t xml:space="preserve">УТ-203320  </t>
  </si>
  <si>
    <t>978-5-908004-13-8</t>
  </si>
  <si>
    <t xml:space="preserve">РС-РМ-6   </t>
  </si>
  <si>
    <t>Слоник</t>
  </si>
  <si>
    <t xml:space="preserve">УТ-203321  </t>
  </si>
  <si>
    <t>978-5-908004-14-5</t>
  </si>
  <si>
    <t xml:space="preserve">РС-РМ-7   </t>
  </si>
  <si>
    <t>Собачка</t>
  </si>
  <si>
    <t xml:space="preserve">УТ-203322  </t>
  </si>
  <si>
    <t>978-5-908004-15-2</t>
  </si>
  <si>
    <t xml:space="preserve">РС-РМ-8   </t>
  </si>
  <si>
    <t>Тигрёнок</t>
  </si>
  <si>
    <t xml:space="preserve">УТ-203314  </t>
  </si>
  <si>
    <t>978-5-908004-06-0</t>
  </si>
  <si>
    <t xml:space="preserve">РМА-5     </t>
  </si>
  <si>
    <t>Щенок и стрекоза</t>
  </si>
  <si>
    <t>9785978109603</t>
  </si>
  <si>
    <t xml:space="preserve">114442     </t>
  </si>
  <si>
    <t>978-5-98503-619-0</t>
  </si>
  <si>
    <t xml:space="preserve">РСК-01    </t>
  </si>
  <si>
    <t>1.530</t>
  </si>
  <si>
    <t>ОАО "Кострома"</t>
  </si>
  <si>
    <t>мелов.глянц.</t>
  </si>
  <si>
    <t>8/1 | 9/1</t>
  </si>
  <si>
    <t>9785985036213</t>
  </si>
  <si>
    <t>0.315</t>
  </si>
  <si>
    <t xml:space="preserve">114448     </t>
  </si>
  <si>
    <t>978-5-98503-621-3</t>
  </si>
  <si>
    <t xml:space="preserve">РСК-03    </t>
  </si>
  <si>
    <t>Овечка на полянке</t>
  </si>
  <si>
    <t>0.253</t>
  </si>
  <si>
    <t xml:space="preserve">112548     </t>
  </si>
  <si>
    <t>978-5-98503-462-2</t>
  </si>
  <si>
    <t xml:space="preserve">Р-РТ-1    </t>
  </si>
  <si>
    <t>Рисуем по точкам от 1 до 10</t>
  </si>
  <si>
    <t>1.820</t>
  </si>
  <si>
    <t>190*190</t>
  </si>
  <si>
    <t>картон+глиттер</t>
  </si>
  <si>
    <t>55 | 8/1</t>
  </si>
  <si>
    <t>9785985034653</t>
  </si>
  <si>
    <t>9785985036961</t>
  </si>
  <si>
    <t xml:space="preserve">112549     </t>
  </si>
  <si>
    <t>978-5-98503-463-9</t>
  </si>
  <si>
    <t xml:space="preserve">Р-РТ-2    </t>
  </si>
  <si>
    <t>Рисуем по точкам от 1 до 15</t>
  </si>
  <si>
    <t xml:space="preserve">112550     </t>
  </si>
  <si>
    <t>978-5-98503-464-6</t>
  </si>
  <si>
    <t xml:space="preserve">Р-РТ-3    </t>
  </si>
  <si>
    <t>Рисуем по точкам от 1 до 20</t>
  </si>
  <si>
    <t xml:space="preserve">112551     </t>
  </si>
  <si>
    <t>978-5-98503-465-3</t>
  </si>
  <si>
    <t xml:space="preserve">Р-РТ-4    </t>
  </si>
  <si>
    <t>Рисуем по точкам от 1 до 25</t>
  </si>
  <si>
    <t>9785978110050</t>
  </si>
  <si>
    <t xml:space="preserve">114027     </t>
  </si>
  <si>
    <t>978-5-7668-1133-6</t>
  </si>
  <si>
    <t xml:space="preserve">СВШ-02    </t>
  </si>
  <si>
    <t>2.530</t>
  </si>
  <si>
    <t>40 | 8/1</t>
  </si>
  <si>
    <t xml:space="preserve">114028     </t>
  </si>
  <si>
    <t>978-5-7668-1134-3</t>
  </si>
  <si>
    <t xml:space="preserve">СВШ-03    </t>
  </si>
  <si>
    <t>Готовимся к чтению</t>
  </si>
  <si>
    <t xml:space="preserve">114026     </t>
  </si>
  <si>
    <t>978-5-7668-1132-9</t>
  </si>
  <si>
    <t xml:space="preserve">СВШ-01    </t>
  </si>
  <si>
    <t>Изучаем времена года</t>
  </si>
  <si>
    <t xml:space="preserve">114029     </t>
  </si>
  <si>
    <t>978-5-7668-1135-0</t>
  </si>
  <si>
    <t xml:space="preserve">СВШ-04    </t>
  </si>
  <si>
    <t>Изучаем животных</t>
  </si>
  <si>
    <t xml:space="preserve">114030     </t>
  </si>
  <si>
    <t>978-5-7668-1136-7</t>
  </si>
  <si>
    <t xml:space="preserve">СВШ-05    </t>
  </si>
  <si>
    <t>Начинаем считать</t>
  </si>
  <si>
    <t xml:space="preserve">114031     </t>
  </si>
  <si>
    <t>978-5-7668-1137-4</t>
  </si>
  <si>
    <t xml:space="preserve">СВШ-06    </t>
  </si>
  <si>
    <t>Развиваем мышление</t>
  </si>
  <si>
    <t xml:space="preserve">114032     </t>
  </si>
  <si>
    <t>978-5-7668-1138-1</t>
  </si>
  <si>
    <t xml:space="preserve">СВШ-07    </t>
  </si>
  <si>
    <t>Учимся считать до 20</t>
  </si>
  <si>
    <t xml:space="preserve">114033     </t>
  </si>
  <si>
    <t>978-5-7668-1139-8</t>
  </si>
  <si>
    <t xml:space="preserve">СВШ-08    </t>
  </si>
  <si>
    <t>Учимся читать</t>
  </si>
  <si>
    <t>0.322</t>
  </si>
  <si>
    <t>9785978109900</t>
  </si>
  <si>
    <t xml:space="preserve">112024     </t>
  </si>
  <si>
    <t>978-5-98503-403-5</t>
  </si>
  <si>
    <t xml:space="preserve">Р-ВБН-01  </t>
  </si>
  <si>
    <t>1.780</t>
  </si>
  <si>
    <t>Атберг 98, Кострома</t>
  </si>
  <si>
    <t>165*240</t>
  </si>
  <si>
    <t>12 | 8/1</t>
  </si>
  <si>
    <t>9785985039221</t>
  </si>
  <si>
    <t>9785978109665</t>
  </si>
  <si>
    <t xml:space="preserve">112025     </t>
  </si>
  <si>
    <t>978-5-98503-404-2</t>
  </si>
  <si>
    <t xml:space="preserve">Р-ВБН-02  </t>
  </si>
  <si>
    <t>Львёнок</t>
  </si>
  <si>
    <t xml:space="preserve">112027     </t>
  </si>
  <si>
    <t>978-5-98503-406-6</t>
  </si>
  <si>
    <t xml:space="preserve">Р-ВБН-04  </t>
  </si>
  <si>
    <t>Мишка</t>
  </si>
  <si>
    <t xml:space="preserve">112026     </t>
  </si>
  <si>
    <t>978-5-98503-405-9</t>
  </si>
  <si>
    <t xml:space="preserve">Р-ВБН-03  </t>
  </si>
  <si>
    <t>Щенок</t>
  </si>
  <si>
    <t>9785978109993</t>
  </si>
  <si>
    <t xml:space="preserve">111483     </t>
  </si>
  <si>
    <t>978-5-98503-919-1</t>
  </si>
  <si>
    <t xml:space="preserve">Р-ВР-01   </t>
  </si>
  <si>
    <t>Маскарад</t>
  </si>
  <si>
    <t>1.390</t>
  </si>
  <si>
    <t>160*240</t>
  </si>
  <si>
    <t>Картон с лам.</t>
  </si>
  <si>
    <t>11 | 8/1</t>
  </si>
  <si>
    <t xml:space="preserve">110823     </t>
  </si>
  <si>
    <t>978-5-98503-920-7</t>
  </si>
  <si>
    <t xml:space="preserve">Р-ВР-02   </t>
  </si>
  <si>
    <t>Приколы</t>
  </si>
  <si>
    <t xml:space="preserve">110826     </t>
  </si>
  <si>
    <t>978-5-98503-641-1</t>
  </si>
  <si>
    <t xml:space="preserve">Р-ВР-04   </t>
  </si>
  <si>
    <t>Сказки</t>
  </si>
  <si>
    <t xml:space="preserve">111482     </t>
  </si>
  <si>
    <t>978-5-98503-922-1</t>
  </si>
  <si>
    <t xml:space="preserve">Р-ВР-06   </t>
  </si>
  <si>
    <t>Фантазеры</t>
  </si>
  <si>
    <t>9785978111880</t>
  </si>
  <si>
    <t xml:space="preserve">113018     </t>
  </si>
  <si>
    <t>978-5-98503-491-2</t>
  </si>
  <si>
    <t xml:space="preserve">Н-ВТ-1    </t>
  </si>
  <si>
    <t>Вишенка</t>
  </si>
  <si>
    <t>Agencja Wydawnicza Jerzy Most</t>
  </si>
  <si>
    <t>230х210</t>
  </si>
  <si>
    <t>Картон+глиттер</t>
  </si>
  <si>
    <t>26 | 8/1</t>
  </si>
  <si>
    <t>9785985038620</t>
  </si>
  <si>
    <t>0.486</t>
  </si>
  <si>
    <t xml:space="preserve">113020     </t>
  </si>
  <si>
    <t>978-5-98503-493-6</t>
  </si>
  <si>
    <t xml:space="preserve">Н-ВТ-3    </t>
  </si>
  <si>
    <t>Лимончик</t>
  </si>
  <si>
    <t xml:space="preserve">113021     </t>
  </si>
  <si>
    <t>978-5-98503-494-3</t>
  </si>
  <si>
    <t xml:space="preserve">Н-ВТ-4    </t>
  </si>
  <si>
    <t>Черничка</t>
  </si>
  <si>
    <t>0.248</t>
  </si>
  <si>
    <t xml:space="preserve">113413     </t>
  </si>
  <si>
    <t>978-5-98503-525-4</t>
  </si>
  <si>
    <t xml:space="preserve">РН-ДМ-1   </t>
  </si>
  <si>
    <t>Быстрый пароходик</t>
  </si>
  <si>
    <t>ООО "Атберг 98", ОАО "Кострома</t>
  </si>
  <si>
    <t>мел.карт,глиттер</t>
  </si>
  <si>
    <t>62 | 8/1</t>
  </si>
  <si>
    <t>9785985035285</t>
  </si>
  <si>
    <t>9785978015010</t>
  </si>
  <si>
    <t xml:space="preserve">113414     </t>
  </si>
  <si>
    <t>978-5-98503-526-1</t>
  </si>
  <si>
    <t xml:space="preserve">РН-ДМ-2   </t>
  </si>
  <si>
    <t>Мотылёк Сеня</t>
  </si>
  <si>
    <t xml:space="preserve">113415     </t>
  </si>
  <si>
    <t>978-5-98503-527-8</t>
  </si>
  <si>
    <t xml:space="preserve">РН-ДМ-3   </t>
  </si>
  <si>
    <t>Отважный крабик</t>
  </si>
  <si>
    <t xml:space="preserve">113416     </t>
  </si>
  <si>
    <t>978-5-98503-528-5</t>
  </si>
  <si>
    <t xml:space="preserve">РН-ДМ-4   </t>
  </si>
  <si>
    <t>Страна динозавриков</t>
  </si>
  <si>
    <t>9785978109917</t>
  </si>
  <si>
    <t xml:space="preserve">110924     </t>
  </si>
  <si>
    <t>978-5-9850-3604-6</t>
  </si>
  <si>
    <t xml:space="preserve">РН-ИМ-01   </t>
  </si>
  <si>
    <t>Красавица Фиатка</t>
  </si>
  <si>
    <t>225*225</t>
  </si>
  <si>
    <t>39 | 8/1</t>
  </si>
  <si>
    <t>9785908004749</t>
  </si>
  <si>
    <t>0.202</t>
  </si>
  <si>
    <t xml:space="preserve">114469     </t>
  </si>
  <si>
    <t>978-5-98503-888-0</t>
  </si>
  <si>
    <t xml:space="preserve">МФ-1      </t>
  </si>
  <si>
    <t>Быстрый дельфин</t>
  </si>
  <si>
    <t>10/1 | 8/1</t>
  </si>
  <si>
    <t>9785985038910</t>
  </si>
  <si>
    <t>9785978014990</t>
  </si>
  <si>
    <t xml:space="preserve">114471     </t>
  </si>
  <si>
    <t>978-5-98503-890-3</t>
  </si>
  <si>
    <t xml:space="preserve">МФ-3      </t>
  </si>
  <si>
    <t>Мой любимый бегемот</t>
  </si>
  <si>
    <t xml:space="preserve">114472     </t>
  </si>
  <si>
    <t>978-5-98503-891-0</t>
  </si>
  <si>
    <t xml:space="preserve">МФ-4      </t>
  </si>
  <si>
    <t>Озорница белка</t>
  </si>
  <si>
    <t>9785978111484</t>
  </si>
  <si>
    <t xml:space="preserve">УТ-201484  </t>
  </si>
  <si>
    <t>978-5-98503-828-6</t>
  </si>
  <si>
    <t>МНН-1</t>
  </si>
  <si>
    <t>Любимые праздники</t>
  </si>
  <si>
    <t>2.356</t>
  </si>
  <si>
    <t>АО "Кострома", ООО "Атберг 98"</t>
  </si>
  <si>
    <t>220х285</t>
  </si>
  <si>
    <t>Мелов.глянц.бумага</t>
  </si>
  <si>
    <t>11/2 | 8/1</t>
  </si>
  <si>
    <t>0.166</t>
  </si>
  <si>
    <t xml:space="preserve">УТ-203354  </t>
  </si>
  <si>
    <t>978-5-908004-25-1</t>
  </si>
  <si>
    <t xml:space="preserve">РН-МД-1   </t>
  </si>
  <si>
    <t>В кафе</t>
  </si>
  <si>
    <t>2.800</t>
  </si>
  <si>
    <t>205*260</t>
  </si>
  <si>
    <t>18</t>
  </si>
  <si>
    <t>79 | 79/1</t>
  </si>
  <si>
    <t>9785908004794</t>
  </si>
  <si>
    <t>9785978014976</t>
  </si>
  <si>
    <t xml:space="preserve">УТ-203355  </t>
  </si>
  <si>
    <t>978-5-908004-26-8</t>
  </si>
  <si>
    <t xml:space="preserve">РН-МД-2   </t>
  </si>
  <si>
    <t>В магазине</t>
  </si>
  <si>
    <t xml:space="preserve">УТ-203590  </t>
  </si>
  <si>
    <t>978-5-908004-78-7</t>
  </si>
  <si>
    <t xml:space="preserve">РН-МД-5   </t>
  </si>
  <si>
    <t>Макияж, маникюр</t>
  </si>
  <si>
    <t>2.640</t>
  </si>
  <si>
    <t>79 | 79/2</t>
  </si>
  <si>
    <t xml:space="preserve">УТ-203351  </t>
  </si>
  <si>
    <t>978-5-908004-24-4</t>
  </si>
  <si>
    <t xml:space="preserve">РН-МД-7   </t>
  </si>
  <si>
    <t>Праздничный макияж</t>
  </si>
  <si>
    <t>2.636</t>
  </si>
  <si>
    <t xml:space="preserve">УТ-203356  </t>
  </si>
  <si>
    <t>978-5-908004-27-5</t>
  </si>
  <si>
    <t xml:space="preserve">РН-МД-6   </t>
  </si>
  <si>
    <t>Прически</t>
  </si>
  <si>
    <t xml:space="preserve">УТ-200241  </t>
  </si>
  <si>
    <t>978-5-98503-927-6</t>
  </si>
  <si>
    <t xml:space="preserve">РН-МД-8   </t>
  </si>
  <si>
    <t>Украшения</t>
  </si>
  <si>
    <t>2.920</t>
  </si>
  <si>
    <t>79 | 8/1</t>
  </si>
  <si>
    <t xml:space="preserve">УТ-203589  </t>
  </si>
  <si>
    <t>978-5-908004-79-4</t>
  </si>
  <si>
    <t>2.752</t>
  </si>
  <si>
    <t>9785978111064</t>
  </si>
  <si>
    <t xml:space="preserve">112141     </t>
  </si>
  <si>
    <t>978-5-98503-852-1</t>
  </si>
  <si>
    <t xml:space="preserve">Р-МН-05   </t>
  </si>
  <si>
    <t>В гостях у сказки</t>
  </si>
  <si>
    <t>2.430</t>
  </si>
  <si>
    <t>Бумага мелованная глянцевая</t>
  </si>
  <si>
    <t>20 | 8/1</t>
  </si>
  <si>
    <t>9785908004701</t>
  </si>
  <si>
    <t xml:space="preserve">112142     </t>
  </si>
  <si>
    <t>978-5-98503-853-8</t>
  </si>
  <si>
    <t xml:space="preserve">Р-МН-06   </t>
  </si>
  <si>
    <t>Во саду ли в огороде</t>
  </si>
  <si>
    <t xml:space="preserve">111585     </t>
  </si>
  <si>
    <t>978-5-98503-855-2</t>
  </si>
  <si>
    <t xml:space="preserve">Р-МН-04   </t>
  </si>
  <si>
    <t>Приключения в Африке</t>
  </si>
  <si>
    <t>9785978109733</t>
  </si>
  <si>
    <t xml:space="preserve">УТ-203711  </t>
  </si>
  <si>
    <t>978-5-908004-87-9</t>
  </si>
  <si>
    <t>РН-НО-04</t>
  </si>
  <si>
    <t>Забавные котята</t>
  </si>
  <si>
    <t>2.070</t>
  </si>
  <si>
    <t>225х225</t>
  </si>
  <si>
    <t>9785908004909</t>
  </si>
  <si>
    <t>0.031</t>
  </si>
  <si>
    <t xml:space="preserve">112207     </t>
  </si>
  <si>
    <t>978-5-98503-654-1</t>
  </si>
  <si>
    <t xml:space="preserve">РН-НО-03  </t>
  </si>
  <si>
    <t>Золотые рыбки</t>
  </si>
  <si>
    <t>2.245</t>
  </si>
  <si>
    <t>10 | 8/1</t>
  </si>
  <si>
    <t xml:space="preserve">УТ-203712  </t>
  </si>
  <si>
    <t>978-5-908004-88-6</t>
  </si>
  <si>
    <t>РН-НО-03</t>
  </si>
  <si>
    <t xml:space="preserve">112210     </t>
  </si>
  <si>
    <t>978-5-98503-655-8</t>
  </si>
  <si>
    <t xml:space="preserve">РН-НО-02  </t>
  </si>
  <si>
    <t>Медвежата</t>
  </si>
  <si>
    <t xml:space="preserve">УТ-203713  </t>
  </si>
  <si>
    <t>978-5-908004-89-3</t>
  </si>
  <si>
    <t>РН-НО-02</t>
  </si>
  <si>
    <t xml:space="preserve">УТ-203714  </t>
  </si>
  <si>
    <t>978-5-908004-90-9</t>
  </si>
  <si>
    <t>РН-НО-01</t>
  </si>
  <si>
    <t>Утята</t>
  </si>
  <si>
    <t>9785978111118</t>
  </si>
  <si>
    <t xml:space="preserve">УТ-202209  </t>
  </si>
  <si>
    <t>978-5-98503-892-7</t>
  </si>
  <si>
    <t xml:space="preserve">НПР-01  </t>
  </si>
  <si>
    <t>Автомобили Германии</t>
  </si>
  <si>
    <t>2.990</t>
  </si>
  <si>
    <t>КОСТРОМА АО</t>
  </si>
  <si>
    <t>170х255</t>
  </si>
  <si>
    <t>меловка глянцевая</t>
  </si>
  <si>
    <t>8/1 | 87</t>
  </si>
  <si>
    <t>9785985036589</t>
  </si>
  <si>
    <t>9785978014952</t>
  </si>
  <si>
    <t xml:space="preserve">УТ-202210  </t>
  </si>
  <si>
    <t>978‐5‐98503‐893‐4</t>
  </si>
  <si>
    <t>НПР‐02</t>
  </si>
  <si>
    <t>Автомобили США</t>
  </si>
  <si>
    <t xml:space="preserve">УТ-202211  </t>
  </si>
  <si>
    <t>978‐5‐98503‐894‐1</t>
  </si>
  <si>
    <t>НПР‐03</t>
  </si>
  <si>
    <t>Автомобили Франции</t>
  </si>
  <si>
    <t xml:space="preserve">УТ-202212  </t>
  </si>
  <si>
    <t>978‐5‐98503‐895‐8</t>
  </si>
  <si>
    <t>НПР‐04</t>
  </si>
  <si>
    <t>Автомобили Японии</t>
  </si>
  <si>
    <t xml:space="preserve">УТ-202213  </t>
  </si>
  <si>
    <t>978‐5‐98503‐896‐5</t>
  </si>
  <si>
    <t>НПР‐05</t>
  </si>
  <si>
    <t>Грузовики и тягачи</t>
  </si>
  <si>
    <t xml:space="preserve">УТ-202214  </t>
  </si>
  <si>
    <t>978‐5‐98503‐897‐2</t>
  </si>
  <si>
    <t>НПР‐06</t>
  </si>
  <si>
    <t xml:space="preserve">УТ-202215  </t>
  </si>
  <si>
    <t>978‐5‐98503‐898‐9</t>
  </si>
  <si>
    <t>НПР‐07</t>
  </si>
  <si>
    <t xml:space="preserve">УТ-202216  </t>
  </si>
  <si>
    <t>978‐5‐98503‐899‐6</t>
  </si>
  <si>
    <t>НПР‐08</t>
  </si>
  <si>
    <t>Суперкары</t>
  </si>
  <si>
    <t>9785978111712</t>
  </si>
  <si>
    <t xml:space="preserve">УТ-200363  </t>
  </si>
  <si>
    <t>978-5-98503-658-9</t>
  </si>
  <si>
    <t>НС3-1</t>
  </si>
  <si>
    <t>Времена года</t>
  </si>
  <si>
    <t>1.405</t>
  </si>
  <si>
    <t>Мелов.глянц.бум.230г/м2</t>
  </si>
  <si>
    <t>44 | 8/1</t>
  </si>
  <si>
    <t>Серия книг "Читаем по слогам"</t>
  </si>
  <si>
    <t xml:space="preserve">УТ-201847  </t>
  </si>
  <si>
    <t>978-5-98503-861-3</t>
  </si>
  <si>
    <t>НС3-5</t>
  </si>
  <si>
    <t xml:space="preserve">УТ-200365  </t>
  </si>
  <si>
    <t>978-5-98503-660-2</t>
  </si>
  <si>
    <t>НС3-3</t>
  </si>
  <si>
    <t>Любимые зверюшки</t>
  </si>
  <si>
    <t xml:space="preserve">УТ-201848  </t>
  </si>
  <si>
    <t>978-5-98503-862-0</t>
  </si>
  <si>
    <t>НС3-6</t>
  </si>
  <si>
    <t>Мамы и малыши</t>
  </si>
  <si>
    <t>9785978111125</t>
  </si>
  <si>
    <t xml:space="preserve">УТ-200397  </t>
  </si>
  <si>
    <t>978-5-98503-679-4</t>
  </si>
  <si>
    <t>РН-СМ-3</t>
  </si>
  <si>
    <t>Нью-Йорк</t>
  </si>
  <si>
    <t>2.505</t>
  </si>
  <si>
    <t>ООО "Атберг 98",Jusu Flintas</t>
  </si>
  <si>
    <t>205*280</t>
  </si>
  <si>
    <t>Бумага мел.глянц.</t>
  </si>
  <si>
    <t>4 | 8/1</t>
  </si>
  <si>
    <t>9785978014945</t>
  </si>
  <si>
    <t>0.224</t>
  </si>
  <si>
    <t xml:space="preserve">УТ-200845  </t>
  </si>
  <si>
    <t>978-5-98503-693-0</t>
  </si>
  <si>
    <t>2.642</t>
  </si>
  <si>
    <t>206*292</t>
  </si>
  <si>
    <t>Бум.мелов.250г</t>
  </si>
  <si>
    <t>8/1 | 88</t>
  </si>
  <si>
    <t>0.030</t>
  </si>
  <si>
    <t xml:space="preserve">УТ-200848  </t>
  </si>
  <si>
    <t>978-5-98503-696-1</t>
  </si>
  <si>
    <t>РН-СМ-6</t>
  </si>
  <si>
    <t>Тракторы</t>
  </si>
  <si>
    <t>9785978110746</t>
  </si>
  <si>
    <t>0.265</t>
  </si>
  <si>
    <t>9785978109719</t>
  </si>
  <si>
    <t xml:space="preserve">УТ-201841  </t>
  </si>
  <si>
    <t>978-5-60462-356-5</t>
  </si>
  <si>
    <t>ПДМ-3565</t>
  </si>
  <si>
    <t>Набор мягких воздушных пазлов для малышей 4 в 1 "Мои игрушки" (4 разных пазла из 4, 6, 9 и 12 элементов) (возраст 3+)</t>
  </si>
  <si>
    <t>пачками - кратно 6шт.
штучно - кратно 3шт.</t>
  </si>
  <si>
    <t>6</t>
  </si>
  <si>
    <t>ООО "ТИК "АНТУРАЖ"</t>
  </si>
  <si>
    <t>200*200*40</t>
  </si>
  <si>
    <t>пенополистирол, картон, бумага</t>
  </si>
  <si>
    <t>38</t>
  </si>
  <si>
    <t>9785604623565</t>
  </si>
  <si>
    <t>Серия</t>
  </si>
  <si>
    <t>0.340</t>
  </si>
  <si>
    <t xml:space="preserve">УТ-200852  </t>
  </si>
  <si>
    <t>978-5-99087-340-7</t>
  </si>
  <si>
    <t>КПШК-3407</t>
  </si>
  <si>
    <t>А ну-ка,догони!</t>
  </si>
  <si>
    <t>пачками - кратно 8шт.
штучно - кратно 3шт.</t>
  </si>
  <si>
    <t>1.660</t>
  </si>
  <si>
    <t>Мозайка, Атберг 98</t>
  </si>
  <si>
    <t>150*220</t>
  </si>
  <si>
    <t>6 картинок</t>
  </si>
  <si>
    <t>эзолон</t>
  </si>
  <si>
    <t>9785990873018</t>
  </si>
  <si>
    <t>Штрихкод</t>
  </si>
  <si>
    <t xml:space="preserve">114540     </t>
  </si>
  <si>
    <t>978-5-99087-298-1</t>
  </si>
  <si>
    <t>КПШК-2981</t>
  </si>
  <si>
    <t>Большой и маленький</t>
  </si>
  <si>
    <t xml:space="preserve">УТ-200308  </t>
  </si>
  <si>
    <t>978-5-99087-319-3</t>
  </si>
  <si>
    <t>КПШК-3193</t>
  </si>
  <si>
    <t>Весёлые машинки</t>
  </si>
  <si>
    <t xml:space="preserve">УТ-200853  </t>
  </si>
  <si>
    <t>978-5-99087-341-4</t>
  </si>
  <si>
    <t>КПШК-3414</t>
  </si>
  <si>
    <t>Грустный и Весёлый</t>
  </si>
  <si>
    <t xml:space="preserve">УТ-200092  </t>
  </si>
  <si>
    <t>978-5-99087-317-9</t>
  </si>
  <si>
    <t>КПШК-3179</t>
  </si>
  <si>
    <t>Домики зверят</t>
  </si>
  <si>
    <t xml:space="preserve">114514     </t>
  </si>
  <si>
    <t>978-5-99087-297-4</t>
  </si>
  <si>
    <t>КПШК-2974</t>
  </si>
  <si>
    <t>Друзья</t>
  </si>
  <si>
    <t xml:space="preserve">114539     </t>
  </si>
  <si>
    <t>978-5-99087-299-8</t>
  </si>
  <si>
    <t>КПШК-2998</t>
  </si>
  <si>
    <t>Едем-едем</t>
  </si>
  <si>
    <t xml:space="preserve">УТ-200091  </t>
  </si>
  <si>
    <t>978-5-99087-316-2</t>
  </si>
  <si>
    <t>КПШК-3162</t>
  </si>
  <si>
    <t>Зверята и птицы</t>
  </si>
  <si>
    <t xml:space="preserve">114515     </t>
  </si>
  <si>
    <t>978-5-99087-296-7</t>
  </si>
  <si>
    <t>КПШК-2967</t>
  </si>
  <si>
    <t xml:space="preserve">УТ-200309  </t>
  </si>
  <si>
    <t>978-5-99087-318-6</t>
  </si>
  <si>
    <t>КПШК-3186</t>
  </si>
  <si>
    <t>Овощи и фрукты</t>
  </si>
  <si>
    <t xml:space="preserve">114628     </t>
  </si>
  <si>
    <t>978-5-99087-300-1</t>
  </si>
  <si>
    <t>КНП-3698</t>
  </si>
  <si>
    <t>Помощники</t>
  </si>
  <si>
    <t xml:space="preserve">114624     </t>
  </si>
  <si>
    <t>978-5-99087-301-8</t>
  </si>
  <si>
    <t>КПШК-3018</t>
  </si>
  <si>
    <t>9785978111200</t>
  </si>
  <si>
    <t xml:space="preserve">УТ-201337  </t>
  </si>
  <si>
    <t>978-5-99087-365-0</t>
  </si>
  <si>
    <t>КНП-3650</t>
  </si>
  <si>
    <t>Азбука в картинках</t>
  </si>
  <si>
    <t>пачками - кратно 7шт.
штучно - кратно 3шт.</t>
  </si>
  <si>
    <t>7</t>
  </si>
  <si>
    <t>3.218</t>
  </si>
  <si>
    <t>200*270</t>
  </si>
  <si>
    <t>5 картинок</t>
  </si>
  <si>
    <t>7БЦ+пазлы(эзолон)</t>
  </si>
  <si>
    <t>15/1 | 48</t>
  </si>
  <si>
    <t>9785604521106</t>
  </si>
  <si>
    <t>Вес</t>
  </si>
  <si>
    <t xml:space="preserve">УТ-202147  </t>
  </si>
  <si>
    <t>978-5-60462-366-4</t>
  </si>
  <si>
    <t>КНП-3664</t>
  </si>
  <si>
    <t>48 | 48/1</t>
  </si>
  <si>
    <t xml:space="preserve">УТ-201338  </t>
  </si>
  <si>
    <t>978-5-99087-366-7</t>
  </si>
  <si>
    <t>КНП-3667</t>
  </si>
  <si>
    <t xml:space="preserve">УТ-203300  </t>
  </si>
  <si>
    <t>978-5-60452-114-4</t>
  </si>
  <si>
    <t>КНП-1144</t>
  </si>
  <si>
    <t>Едем, плывём, летим</t>
  </si>
  <si>
    <t>3.010</t>
  </si>
  <si>
    <t>Мозайка</t>
  </si>
  <si>
    <t>48 | 56/1</t>
  </si>
  <si>
    <t xml:space="preserve">УТ-201339  </t>
  </si>
  <si>
    <t>978-5-99087-367-4</t>
  </si>
  <si>
    <t>КНП-3674</t>
  </si>
  <si>
    <t xml:space="preserve">УТ-201340  </t>
  </si>
  <si>
    <t>978-5-99087-368-1</t>
  </si>
  <si>
    <t>КНП-3681</t>
  </si>
  <si>
    <t xml:space="preserve">УТ-201875  </t>
  </si>
  <si>
    <t>978-5-60462-360-2</t>
  </si>
  <si>
    <t>КНП-3602</t>
  </si>
  <si>
    <t xml:space="preserve">УТ-203301  </t>
  </si>
  <si>
    <t>978-5-98088-696-7</t>
  </si>
  <si>
    <t>КНП-6967</t>
  </si>
  <si>
    <t xml:space="preserve">УТ-201341  </t>
  </si>
  <si>
    <t>978-5-99087-369-8</t>
  </si>
  <si>
    <t xml:space="preserve">УТ-203302  </t>
  </si>
  <si>
    <t>460-6-10326-431-6</t>
  </si>
  <si>
    <t>КНП-4316</t>
  </si>
  <si>
    <t xml:space="preserve">УТ-201870  </t>
  </si>
  <si>
    <t>978-5-60462-361-9</t>
  </si>
  <si>
    <t>КНП-3619</t>
  </si>
  <si>
    <t xml:space="preserve">УТ-201871  </t>
  </si>
  <si>
    <t>978-5-60462-362-6</t>
  </si>
  <si>
    <t>КНП-3626</t>
  </si>
  <si>
    <t>Муха-цокотуха</t>
  </si>
  <si>
    <t xml:space="preserve">УТ-201872  </t>
  </si>
  <si>
    <t>978-5-60462-363-3</t>
  </si>
  <si>
    <t>КНП-3633</t>
  </si>
  <si>
    <t>Мы машину заведём</t>
  </si>
  <si>
    <t xml:space="preserve">УТ-201873  </t>
  </si>
  <si>
    <t>978-5-60462-364-0</t>
  </si>
  <si>
    <t>КНП-3640</t>
  </si>
  <si>
    <t xml:space="preserve">УТ-201874  </t>
  </si>
  <si>
    <t>978-5-60462-365-7</t>
  </si>
  <si>
    <t>КНП-3657</t>
  </si>
  <si>
    <t>Пять любимых сказок</t>
  </si>
  <si>
    <t xml:space="preserve">УТ-203303  </t>
  </si>
  <si>
    <t>978-5-98088-638-7</t>
  </si>
  <si>
    <t>КНП-6387</t>
  </si>
  <si>
    <t>Пять любимых сказок. (Красная)</t>
  </si>
  <si>
    <t xml:space="preserve">УТ-201342  </t>
  </si>
  <si>
    <t>978-5-99087-370-4</t>
  </si>
  <si>
    <t>КНП-3704</t>
  </si>
  <si>
    <t>Стихи про зверят</t>
  </si>
  <si>
    <t xml:space="preserve">УТ-202504  </t>
  </si>
  <si>
    <t>978-5-60487-798-2</t>
  </si>
  <si>
    <t>КНП-7982</t>
  </si>
  <si>
    <t xml:space="preserve">УТ-203304  </t>
  </si>
  <si>
    <t>978-5-60452-110-6</t>
  </si>
  <si>
    <t>КНП-1106</t>
  </si>
  <si>
    <t>Транспортная азбука</t>
  </si>
  <si>
    <t>0.207</t>
  </si>
  <si>
    <t>9785978109245</t>
  </si>
  <si>
    <t>9785978110043</t>
  </si>
  <si>
    <t>0.367</t>
  </si>
  <si>
    <t>9785978109894</t>
  </si>
  <si>
    <t>0.275</t>
  </si>
  <si>
    <t>9785978109061</t>
  </si>
  <si>
    <t>0.327</t>
  </si>
  <si>
    <t>9785978109412</t>
  </si>
  <si>
    <t>9785978109252</t>
  </si>
  <si>
    <t>0.278</t>
  </si>
  <si>
    <t>9785978109924</t>
  </si>
  <si>
    <t>0.234</t>
  </si>
  <si>
    <t>0.239</t>
  </si>
  <si>
    <t>9785978109757</t>
  </si>
  <si>
    <t>0.237</t>
  </si>
  <si>
    <t>9785978109122</t>
  </si>
  <si>
    <t>9785978111811</t>
  </si>
  <si>
    <t>0.258</t>
  </si>
  <si>
    <t>9785978109276</t>
  </si>
  <si>
    <t>0.290</t>
  </si>
  <si>
    <t>9785978109788</t>
  </si>
  <si>
    <t>0.295</t>
  </si>
  <si>
    <t>9785978110128</t>
  </si>
  <si>
    <t>0.212</t>
  </si>
  <si>
    <t>9785978109115</t>
  </si>
  <si>
    <t>0.335</t>
  </si>
  <si>
    <t>9785978109467</t>
  </si>
  <si>
    <t>9785978111316</t>
  </si>
  <si>
    <t>0.282</t>
  </si>
  <si>
    <t>9785978110500</t>
  </si>
  <si>
    <t>0.240</t>
  </si>
  <si>
    <t>9785978109573</t>
  </si>
  <si>
    <t>9785978111804</t>
  </si>
  <si>
    <t>0.218</t>
  </si>
  <si>
    <t>9785978110357</t>
  </si>
  <si>
    <t>9785978109825</t>
  </si>
  <si>
    <t>9785978109443</t>
  </si>
  <si>
    <t>0.233</t>
  </si>
  <si>
    <t>9785978108842</t>
  </si>
  <si>
    <t>9785978109283</t>
  </si>
  <si>
    <t>9785978110753</t>
  </si>
  <si>
    <t>0.267</t>
  </si>
  <si>
    <t>9785978108750</t>
  </si>
  <si>
    <t>0.277</t>
  </si>
  <si>
    <t>9785978108859</t>
  </si>
  <si>
    <t>0.254</t>
  </si>
  <si>
    <t>9785978109542</t>
  </si>
  <si>
    <t>0.200</t>
  </si>
  <si>
    <t>9785978109870</t>
  </si>
  <si>
    <t>0.298</t>
  </si>
  <si>
    <t>9785978108972</t>
  </si>
  <si>
    <t>0.262</t>
  </si>
  <si>
    <t>9785978110869</t>
  </si>
  <si>
    <t>9785978108941</t>
  </si>
  <si>
    <t>0.409</t>
  </si>
  <si>
    <t>9785978108774</t>
  </si>
  <si>
    <t>0.408</t>
  </si>
  <si>
    <t>0.317</t>
  </si>
  <si>
    <t>9785978111002</t>
  </si>
  <si>
    <t>0.231</t>
  </si>
  <si>
    <t>9785978111910</t>
  </si>
  <si>
    <t>9785978109160</t>
  </si>
  <si>
    <t>9785978111323</t>
  </si>
  <si>
    <t>9785978110036</t>
  </si>
  <si>
    <t>Серия "Любимые книги детства"</t>
  </si>
  <si>
    <t>0.185</t>
  </si>
  <si>
    <t>9785978110890</t>
  </si>
  <si>
    <t>9785978111071</t>
  </si>
  <si>
    <t>0.203</t>
  </si>
  <si>
    <t>9785978108910</t>
  </si>
  <si>
    <t>0.236</t>
  </si>
  <si>
    <t>9785978110517</t>
  </si>
  <si>
    <t>9785978109658</t>
  </si>
  <si>
    <t>0.192</t>
  </si>
  <si>
    <t>9785978111170</t>
  </si>
  <si>
    <t>0.190</t>
  </si>
  <si>
    <t>9785978110333</t>
  </si>
  <si>
    <t>0.201</t>
  </si>
  <si>
    <t>9785978110548</t>
  </si>
  <si>
    <t>9785978110340</t>
  </si>
  <si>
    <t>9785978110821</t>
  </si>
  <si>
    <t>0.182</t>
  </si>
  <si>
    <t>9785978110524</t>
  </si>
  <si>
    <t>0.227</t>
  </si>
  <si>
    <t>9785978109092</t>
  </si>
  <si>
    <t>9785978108934</t>
  </si>
  <si>
    <t>9785978110555</t>
  </si>
  <si>
    <t>Серия "Новые сказочные повести"</t>
  </si>
  <si>
    <t>0.301</t>
  </si>
  <si>
    <t>9785978110982</t>
  </si>
  <si>
    <t>9785978110845</t>
  </si>
  <si>
    <t>9785978110906</t>
  </si>
  <si>
    <t>0.308</t>
  </si>
  <si>
    <t>9785978110586</t>
  </si>
  <si>
    <t>9785978110494</t>
  </si>
  <si>
    <t>Серия "Сказка за сказкой"</t>
  </si>
  <si>
    <t>9785978111514</t>
  </si>
  <si>
    <t>9785978109344</t>
  </si>
  <si>
    <t>9785978110487</t>
  </si>
  <si>
    <t>9785978109313</t>
  </si>
  <si>
    <t>0.172</t>
  </si>
  <si>
    <t>9785978110937</t>
  </si>
  <si>
    <t>9785978106060</t>
  </si>
  <si>
    <t>9785978110234</t>
  </si>
  <si>
    <t>0.103</t>
  </si>
  <si>
    <t>9785978111101</t>
  </si>
  <si>
    <t>Серия "Стихи для малышей"</t>
  </si>
  <si>
    <t>0.112</t>
  </si>
  <si>
    <t>9785978109498</t>
  </si>
  <si>
    <t>0.132</t>
  </si>
  <si>
    <t>9785978109351</t>
  </si>
  <si>
    <t>0.124</t>
  </si>
  <si>
    <t>9785978109849</t>
  </si>
  <si>
    <t>0.106</t>
  </si>
  <si>
    <t>9785978111842</t>
  </si>
  <si>
    <t>Серия "Для самых маленьких"</t>
  </si>
  <si>
    <t>9785978109047</t>
  </si>
  <si>
    <t>0.126</t>
  </si>
  <si>
    <t>9785978109764</t>
  </si>
  <si>
    <t>9785978110074</t>
  </si>
  <si>
    <t>0.108</t>
  </si>
  <si>
    <t>9785978109795</t>
  </si>
  <si>
    <t>0.100</t>
  </si>
  <si>
    <t>9785978109955</t>
  </si>
  <si>
    <t>9785978109931</t>
  </si>
  <si>
    <t>9785978111279</t>
  </si>
  <si>
    <t>9785978109375</t>
  </si>
  <si>
    <t>9785978111019</t>
  </si>
  <si>
    <t>0.117</t>
  </si>
  <si>
    <t>9785978109382</t>
  </si>
  <si>
    <t>0.127</t>
  </si>
  <si>
    <t>9785978108866</t>
  </si>
  <si>
    <t>0.080</t>
  </si>
  <si>
    <t>9785978111293</t>
  </si>
  <si>
    <t>9785978109481</t>
  </si>
  <si>
    <t>0.040</t>
  </si>
  <si>
    <t>9785978109610</t>
  </si>
  <si>
    <t>Серия "Книжка с раскраской"</t>
  </si>
  <si>
    <t>9785978111637</t>
  </si>
  <si>
    <t>9785978111651</t>
  </si>
  <si>
    <t>9785978108989</t>
  </si>
  <si>
    <t>0.045</t>
  </si>
  <si>
    <t>9785978111859</t>
  </si>
  <si>
    <t>9785978111644</t>
  </si>
  <si>
    <t>9785978111675</t>
  </si>
  <si>
    <t>0.046</t>
  </si>
  <si>
    <t>9785978111491</t>
  </si>
  <si>
    <t>9785978109528</t>
  </si>
  <si>
    <t>9785978111668</t>
  </si>
  <si>
    <t>0.050</t>
  </si>
  <si>
    <t>9785978111439</t>
  </si>
  <si>
    <t>Серия "Книжка с наклейками"</t>
  </si>
  <si>
    <t>9785978111415</t>
  </si>
  <si>
    <t>9785978111422</t>
  </si>
  <si>
    <t>0.452</t>
  </si>
  <si>
    <t>9785604990629</t>
  </si>
  <si>
    <t>Серия книг "Стихи и сказки для малышей"</t>
  </si>
  <si>
    <t>0.467</t>
  </si>
  <si>
    <t>9785907388086</t>
  </si>
  <si>
    <t>Серия "Поиграем в сказку". Книжка-панорама с движущимися фигурками</t>
  </si>
  <si>
    <t>9785604521151</t>
  </si>
  <si>
    <t>9785907388055</t>
  </si>
  <si>
    <t>9785604521168</t>
  </si>
  <si>
    <t>9785907388079</t>
  </si>
  <si>
    <t>9785907388093</t>
  </si>
  <si>
    <t>9785907388062</t>
  </si>
  <si>
    <t>9785907388185</t>
  </si>
  <si>
    <t>0.155</t>
  </si>
  <si>
    <t>9785980889074</t>
  </si>
  <si>
    <t>Серия "Сказка в окошке". Книжка-панорама с движущимися картинками. Вырубка на обложке</t>
  </si>
  <si>
    <t>9785604990681</t>
  </si>
  <si>
    <t>9785980888251</t>
  </si>
  <si>
    <t>9785604839720</t>
  </si>
  <si>
    <t>9785604623695</t>
  </si>
  <si>
    <t>9785980888268</t>
  </si>
  <si>
    <t>9785604990605</t>
  </si>
  <si>
    <t>9785604990698</t>
  </si>
  <si>
    <t>9785980888121</t>
  </si>
  <si>
    <t>9785604839737</t>
  </si>
  <si>
    <t>9785980888275</t>
  </si>
  <si>
    <t>9785980888091</t>
  </si>
  <si>
    <t>0.102</t>
  </si>
  <si>
    <t>9785604877869</t>
  </si>
  <si>
    <t>Серия "Ушки-потягушки". Книжка-панорама с движущимися картинками (картон хромэрзац 320 г)</t>
  </si>
  <si>
    <t>9785980888183</t>
  </si>
  <si>
    <t>9785980888190</t>
  </si>
  <si>
    <t>0.098</t>
  </si>
  <si>
    <t>9785980888886</t>
  </si>
  <si>
    <t>9785980888817</t>
  </si>
  <si>
    <t>9785980888831</t>
  </si>
  <si>
    <t>9785604839744</t>
  </si>
  <si>
    <t>0.105</t>
  </si>
  <si>
    <t>9785604990766</t>
  </si>
  <si>
    <t>Серия "Загляни в окошко". Книжка-картонка с открывающимися окошками.Формат 155*160, 6 разворотов</t>
  </si>
  <si>
    <t>9785604990773</t>
  </si>
  <si>
    <t>0.104</t>
  </si>
  <si>
    <t>9785604990728</t>
  </si>
  <si>
    <t>9785604990759</t>
  </si>
  <si>
    <t>9785604990711</t>
  </si>
  <si>
    <t>9785604990735</t>
  </si>
  <si>
    <t>9785604990742</t>
  </si>
  <si>
    <t>0.128</t>
  </si>
  <si>
    <t>9785604839751</t>
  </si>
  <si>
    <t>Серия "Книжка-картонка малышам". Формат 160*220, 5 разворотов</t>
  </si>
  <si>
    <t>9785604877906</t>
  </si>
  <si>
    <t>9785604877913</t>
  </si>
  <si>
    <t>9785604623671</t>
  </si>
  <si>
    <t>9785605398028</t>
  </si>
  <si>
    <t>9785604839782</t>
  </si>
  <si>
    <t>9785604877883</t>
  </si>
  <si>
    <t>9785604877807</t>
  </si>
  <si>
    <t>9785604877814</t>
  </si>
  <si>
    <t>9785605398035</t>
  </si>
  <si>
    <t>9785605398042</t>
  </si>
  <si>
    <t>9785604877821</t>
  </si>
  <si>
    <t>9785605398059</t>
  </si>
  <si>
    <t>9785605398066</t>
  </si>
  <si>
    <t>9785604878073</t>
  </si>
  <si>
    <t>9785605398196</t>
  </si>
  <si>
    <t>Серия "Говорящая книга"</t>
  </si>
  <si>
    <t>9785605478607</t>
  </si>
  <si>
    <t>9785605478614</t>
  </si>
  <si>
    <t>0.035</t>
  </si>
  <si>
    <t>9785980888053</t>
  </si>
  <si>
    <t>Серия "Книжка-крошка". Книжки с замочком</t>
  </si>
  <si>
    <t>9785980887919</t>
  </si>
  <si>
    <t>9785980887926</t>
  </si>
  <si>
    <t>9785980887933</t>
  </si>
  <si>
    <t>9785980888060</t>
  </si>
  <si>
    <t>9785980887995</t>
  </si>
  <si>
    <t>9785980888022</t>
  </si>
  <si>
    <t>9785980887988</t>
  </si>
  <si>
    <t>9785980887889</t>
  </si>
  <si>
    <t>9785980887896</t>
  </si>
  <si>
    <t>9785980887865</t>
  </si>
  <si>
    <t>9785980888077</t>
  </si>
  <si>
    <t>9785980888046</t>
  </si>
  <si>
    <t>0.245</t>
  </si>
  <si>
    <t>9785990873599</t>
  </si>
  <si>
    <t>Серия "Книжка с окошками"</t>
  </si>
  <si>
    <t>9785990873605</t>
  </si>
  <si>
    <t>0.598</t>
  </si>
  <si>
    <t>0004 Словари</t>
  </si>
  <si>
    <t>0.966</t>
  </si>
  <si>
    <t>1.470</t>
  </si>
  <si>
    <t>0.114</t>
  </si>
  <si>
    <t>0005 Автомобильная тематика</t>
  </si>
  <si>
    <t>0.244</t>
  </si>
  <si>
    <t>0006 Экзаменационные билеты по ПДД</t>
  </si>
  <si>
    <t>0.056</t>
  </si>
  <si>
    <t>9785971106685</t>
  </si>
  <si>
    <t>Водные раскраски с вырубкой (страницы блока цветные)</t>
  </si>
  <si>
    <t>9785971106708</t>
  </si>
  <si>
    <t>0.053</t>
  </si>
  <si>
    <t>9785971103202</t>
  </si>
  <si>
    <t>Водные раскраски изд-ва "Атберг 98" (8 иллюстраций)</t>
  </si>
  <si>
    <t>9785971103189</t>
  </si>
  <si>
    <t>9785971104759</t>
  </si>
  <si>
    <t>9785971104766</t>
  </si>
  <si>
    <t>9785971103530</t>
  </si>
  <si>
    <t>9785971103523</t>
  </si>
  <si>
    <t>9785971104735</t>
  </si>
  <si>
    <t>9785971103219</t>
  </si>
  <si>
    <t>9785971104742</t>
  </si>
  <si>
    <t>9785971103196</t>
  </si>
  <si>
    <t>0.037</t>
  </si>
  <si>
    <t>9785971104537</t>
  </si>
  <si>
    <t>Водные книжки-раскраски изд-ва "Самовар" Формат 200*250 (8 стр., 8 иллюстр.)</t>
  </si>
  <si>
    <t>9785971104544</t>
  </si>
  <si>
    <t>0.036</t>
  </si>
  <si>
    <t>9785971104988</t>
  </si>
  <si>
    <t>9785971104698</t>
  </si>
  <si>
    <t>9785971104704</t>
  </si>
  <si>
    <t>9785971104728</t>
  </si>
  <si>
    <t>9785971107781</t>
  </si>
  <si>
    <t>9785971101079</t>
  </si>
  <si>
    <t>9785971107798</t>
  </si>
  <si>
    <t>9785971105008</t>
  </si>
  <si>
    <t>0.041</t>
  </si>
  <si>
    <t>9785971108337</t>
  </si>
  <si>
    <t>Водные раскраски изд-ва "Теремок".Формат 200*250 (8 стр., 8 иллюстр.)</t>
  </si>
  <si>
    <t>9785971105084</t>
  </si>
  <si>
    <t>9785971108344</t>
  </si>
  <si>
    <t>9785971108351</t>
  </si>
  <si>
    <t>9785971108368</t>
  </si>
  <si>
    <t>9785971108375</t>
  </si>
  <si>
    <t>9785971108382</t>
  </si>
  <si>
    <t>9785971108399</t>
  </si>
  <si>
    <t>0.038</t>
  </si>
  <si>
    <t>9785971105091</t>
  </si>
  <si>
    <t>9785971105107</t>
  </si>
  <si>
    <t>9785971105114</t>
  </si>
  <si>
    <t>9785971103769</t>
  </si>
  <si>
    <t>9785971108405</t>
  </si>
  <si>
    <t>9785971103790</t>
  </si>
  <si>
    <t>Серия "Автомобили ведущих производителей". Раскраски</t>
  </si>
  <si>
    <t>0.058</t>
  </si>
  <si>
    <t>9785985037036</t>
  </si>
  <si>
    <t>Серия "Аппликации для малышей"</t>
  </si>
  <si>
    <t>9785985037043</t>
  </si>
  <si>
    <t>9785985037050</t>
  </si>
  <si>
    <t>9785985038743</t>
  </si>
  <si>
    <t>Серия "Любимые герои". Раскраски. Посмотри и раскрась</t>
  </si>
  <si>
    <t>9785985038767</t>
  </si>
  <si>
    <t>9785985038804</t>
  </si>
  <si>
    <t>0.068</t>
  </si>
  <si>
    <t>9785908004817</t>
  </si>
  <si>
    <t>Серия "Мои куклы". Раскраски с вырубкой. Посмотри и раскрась</t>
  </si>
  <si>
    <t>9785908004824</t>
  </si>
  <si>
    <t>9785908004831</t>
  </si>
  <si>
    <t>9785908004848</t>
  </si>
  <si>
    <t>9785908004855</t>
  </si>
  <si>
    <t>0.079</t>
  </si>
  <si>
    <t>9785985039313</t>
  </si>
  <si>
    <t>Серия "Мои машины". Раскраски с вырубкой. Посмотри и раскрась</t>
  </si>
  <si>
    <t>9785985039306</t>
  </si>
  <si>
    <t>9785985039290</t>
  </si>
  <si>
    <t>9785985039283</t>
  </si>
  <si>
    <t>0.047</t>
  </si>
  <si>
    <t>9785985034585</t>
  </si>
  <si>
    <t>Серия "Моя первая раскраска" с вырубкой</t>
  </si>
  <si>
    <t>0.032</t>
  </si>
  <si>
    <t>9785978015355</t>
  </si>
  <si>
    <t>Серия "Прописи для малышей"</t>
  </si>
  <si>
    <t>9785978014068</t>
  </si>
  <si>
    <t>0.033</t>
  </si>
  <si>
    <t>9785605360537</t>
  </si>
  <si>
    <t>9785605360551</t>
  </si>
  <si>
    <t>9785605360568</t>
  </si>
  <si>
    <t>9785605360575</t>
  </si>
  <si>
    <t>9785605360544</t>
  </si>
  <si>
    <t>9785908004022</t>
  </si>
  <si>
    <t>Серия "Раскраска малышам"</t>
  </si>
  <si>
    <t>9785908004084</t>
  </si>
  <si>
    <t>9785908004039</t>
  </si>
  <si>
    <t>9785908004176</t>
  </si>
  <si>
    <t>9785908004169</t>
  </si>
  <si>
    <t>9785908004046</t>
  </si>
  <si>
    <t>9785908004091</t>
  </si>
  <si>
    <t>9785908004107</t>
  </si>
  <si>
    <t>0.049</t>
  </si>
  <si>
    <t>9785985039061</t>
  </si>
  <si>
    <t>9785908004114</t>
  </si>
  <si>
    <t>9785908004121</t>
  </si>
  <si>
    <t>9785908004053</t>
  </si>
  <si>
    <t>9785908004138</t>
  </si>
  <si>
    <t>9785908004145</t>
  </si>
  <si>
    <t>9785908004152</t>
  </si>
  <si>
    <t>9785908004060</t>
  </si>
  <si>
    <t>0.051</t>
  </si>
  <si>
    <t>9785985036190</t>
  </si>
  <si>
    <t>Серия "Раскраска с калькой". Обведи и раскрась</t>
  </si>
  <si>
    <t>0.061</t>
  </si>
  <si>
    <t>9785985034622</t>
  </si>
  <si>
    <t>Серия "Рисуем по точкам". Книжки-раскраски. Соедини точки и раскрась)</t>
  </si>
  <si>
    <t>9785985034639</t>
  </si>
  <si>
    <t>9785985034646</t>
  </si>
  <si>
    <t>9785766811336</t>
  </si>
  <si>
    <t>Серия "Скоро в школу". Раскраски</t>
  </si>
  <si>
    <t>9785766811343</t>
  </si>
  <si>
    <t>9785766811329</t>
  </si>
  <si>
    <t>9785766811350</t>
  </si>
  <si>
    <t>9785766811367</t>
  </si>
  <si>
    <t>9785766811374</t>
  </si>
  <si>
    <t>9785766811381</t>
  </si>
  <si>
    <t>0.059</t>
  </si>
  <si>
    <t>9785985034035</t>
  </si>
  <si>
    <t>Серия "Веселые буквы-наклейки". Книжки с наклейками</t>
  </si>
  <si>
    <t>9785985034042</t>
  </si>
  <si>
    <t>9785985034066</t>
  </si>
  <si>
    <t>9785985034059</t>
  </si>
  <si>
    <t>9785985039191</t>
  </si>
  <si>
    <t>Серия "Веселые рожицы". Книжки с наклейками</t>
  </si>
  <si>
    <t>9785985039207</t>
  </si>
  <si>
    <t>9785985036411</t>
  </si>
  <si>
    <t>0.063</t>
  </si>
  <si>
    <t>9785985034912</t>
  </si>
  <si>
    <t>Серия "Витаминки". Книжки с наклейками (55 стикеров)</t>
  </si>
  <si>
    <t>9785985034936</t>
  </si>
  <si>
    <t>9785985034943</t>
  </si>
  <si>
    <t>9785985035254</t>
  </si>
  <si>
    <t>Серия "Для самых маленьких. С наклейками". Раскраски с наклейками (16 наклеек)</t>
  </si>
  <si>
    <t>9785985035261</t>
  </si>
  <si>
    <t>9785985035278</t>
  </si>
  <si>
    <t>0.065</t>
  </si>
  <si>
    <t>Серия "Истории машинок". Книжки с наклейками (вырубка)</t>
  </si>
  <si>
    <t>9785985038880</t>
  </si>
  <si>
    <t>Серия "Маленький фантазёр". Раскраски с наклейками</t>
  </si>
  <si>
    <t>9785985038903</t>
  </si>
  <si>
    <t>Серия "Многоразовые наклейки". Книжки с многоразовыми наклейками</t>
  </si>
  <si>
    <t>0.093</t>
  </si>
  <si>
    <t>9785908004251</t>
  </si>
  <si>
    <t>Серия "Модные девчонки". Книжки-раскраски с наклейками</t>
  </si>
  <si>
    <t>9785908004268</t>
  </si>
  <si>
    <t>0.088</t>
  </si>
  <si>
    <t>9785908004787</t>
  </si>
  <si>
    <t>9785908004244</t>
  </si>
  <si>
    <t>9785908004275</t>
  </si>
  <si>
    <t>0.097</t>
  </si>
  <si>
    <t>9785985039276</t>
  </si>
  <si>
    <t>0.092</t>
  </si>
  <si>
    <t>0.081</t>
  </si>
  <si>
    <t>9785985038521</t>
  </si>
  <si>
    <t>Серия "Мозаика наклеек". Книжки с наклейками (96 наклеек)</t>
  </si>
  <si>
    <t>9785985038538</t>
  </si>
  <si>
    <t>9785985038552</t>
  </si>
  <si>
    <t>0.069</t>
  </si>
  <si>
    <t>9785908004879</t>
  </si>
  <si>
    <t>Серия "Найди отличия с наклейками". Книжки с наклейками</t>
  </si>
  <si>
    <t>0.075</t>
  </si>
  <si>
    <t>9785985036541</t>
  </si>
  <si>
    <t>9785908004886</t>
  </si>
  <si>
    <t>9785985036558</t>
  </si>
  <si>
    <t>9785908004893</t>
  </si>
  <si>
    <t>0.060</t>
  </si>
  <si>
    <t>9785985038927</t>
  </si>
  <si>
    <t>Серия "Наклей, посмотри и раскрась" "Автомобили". Раскраски с наклейками</t>
  </si>
  <si>
    <t>Серия "Наклейки для самых маленьких" с загадками</t>
  </si>
  <si>
    <t>9785985038613</t>
  </si>
  <si>
    <t>9785985036602</t>
  </si>
  <si>
    <t>0.083</t>
  </si>
  <si>
    <t>Серия "Столицы моды". Книжки-раскраски с наклейками</t>
  </si>
  <si>
    <t>9785985036930</t>
  </si>
  <si>
    <t>Серия "Супер-машины". Книжки-раскраски с наклейками</t>
  </si>
  <si>
    <t>Наборы пазлов "Пазлы для малышей 4 в 1"</t>
  </si>
  <si>
    <t>0.208</t>
  </si>
  <si>
    <t>9785990873407</t>
  </si>
  <si>
    <t>Серия "Книжка-пазл 6 картинок" (эзолон)</t>
  </si>
  <si>
    <t>9785990872981</t>
  </si>
  <si>
    <t>9785990873193</t>
  </si>
  <si>
    <t>9785990873414</t>
  </si>
  <si>
    <t>9785990873179</t>
  </si>
  <si>
    <t>9785990872974</t>
  </si>
  <si>
    <t>9785990872998</t>
  </si>
  <si>
    <t>9785990873162</t>
  </si>
  <si>
    <t>9785990872967</t>
  </si>
  <si>
    <t>9785990873186</t>
  </si>
  <si>
    <t>9785990873001</t>
  </si>
  <si>
    <t>0.460</t>
  </si>
  <si>
    <t>9785990873650</t>
  </si>
  <si>
    <t>Серия "Книжка-пазл" (5 разворотов)</t>
  </si>
  <si>
    <t>9785604623664</t>
  </si>
  <si>
    <t>9785990873667</t>
  </si>
  <si>
    <t>0.430</t>
  </si>
  <si>
    <t>9785604521144</t>
  </si>
  <si>
    <t>9785990873674</t>
  </si>
  <si>
    <t>9785990873681</t>
  </si>
  <si>
    <t>9785604623602</t>
  </si>
  <si>
    <t>9785980886967</t>
  </si>
  <si>
    <t>9785990873698</t>
  </si>
  <si>
    <t>4606103264316</t>
  </si>
  <si>
    <t>9785604623619</t>
  </si>
  <si>
    <t>9785604623626</t>
  </si>
  <si>
    <t>9785604623633</t>
  </si>
  <si>
    <t>9785604623640</t>
  </si>
  <si>
    <t>9785604623657</t>
  </si>
  <si>
    <t>9785980886387</t>
  </si>
  <si>
    <t>9785990873704</t>
  </si>
  <si>
    <t>9785604877982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</si>
</sst>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9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8"/>
      <color indexed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10"/>
      <color indexed="8"/>
      <name val="Courier New"/>
      <family val="3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0"/>
      <name val="Courier New"/>
      <family val="3"/>
      <charset val="204"/>
    </font>
    <font>
      <sz val="8"/>
      <color indexed="10"/>
      <name val="Arial"/>
      <family val="2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10"/>
      <name val="Arial"/>
      <family val="2"/>
      <charset val="204"/>
    </font>
    <font>
      <sz val="8"/>
      <color rgb="FF000099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000099"/>
      <name val="Arial"/>
      <family val="2"/>
      <charset val="204"/>
    </font>
    <font>
      <sz val="8"/>
      <color rgb="FF0000F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8" fillId="2" borderId="0" xfId="0" applyNumberFormat="1" applyFont="1" applyFill="1" applyAlignment="1" applyProtection="1">
      <alignment horizontal="left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 wrapText="1"/>
    </xf>
    <xf numFmtId="0" fontId="20" fillId="2" borderId="0" xfId="0" applyNumberFormat="1" applyFont="1" applyFill="1" applyAlignment="1" applyProtection="1">
      <alignment horizontal="left" wrapText="1"/>
    </xf>
    <xf numFmtId="0" fontId="2" fillId="2" borderId="0" xfId="0" applyNumberFormat="1" applyFont="1" applyFill="1" applyAlignment="1" applyProtection="1">
      <alignment horizontal="left"/>
    </xf>
    <xf numFmtId="0" fontId="20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 applyProtection="1">
      <alignment horizontal="center"/>
    </xf>
    <xf numFmtId="0" fontId="4" fillId="2" borderId="0" xfId="0" applyNumberFormat="1" applyFont="1" applyFill="1" applyAlignment="1" applyProtection="1">
      <alignment horizontal="left"/>
    </xf>
    <xf numFmtId="0" fontId="6" fillId="2" borderId="0" xfId="0" applyNumberFormat="1" applyFont="1" applyFill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8" fillId="2" borderId="0" xfId="0" applyNumberFormat="1" applyFont="1" applyFill="1" applyAlignment="1" applyProtection="1">
      <alignment horizontal="right"/>
    </xf>
    <xf numFmtId="0" fontId="7" fillId="2" borderId="0" xfId="0" applyNumberFormat="1" applyFont="1" applyFill="1" applyAlignment="1" applyProtection="1">
      <alignment horizontal="center"/>
    </xf>
    <xf numFmtId="0" fontId="17" fillId="2" borderId="0" xfId="0" applyNumberFormat="1" applyFont="1" applyFill="1" applyAlignment="1" applyProtection="1">
      <alignment horizontal="left"/>
    </xf>
    <xf numFmtId="0" fontId="7" fillId="2" borderId="0" xfId="0" applyNumberFormat="1" applyFont="1" applyFill="1" applyAlignment="1" applyProtection="1">
      <alignment horizontal="left"/>
    </xf>
    <xf numFmtId="0" fontId="21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 applyProtection="1">
      <alignment horizontal="right"/>
    </xf>
    <xf numFmtId="49" fontId="19" fillId="2" borderId="0" xfId="0" applyNumberFormat="1" applyFont="1" applyFill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left" wrapText="1"/>
    </xf>
    <xf numFmtId="0" fontId="1" fillId="3" borderId="2" xfId="0" applyNumberFormat="1" applyFont="1" applyFill="1" applyBorder="1" applyAlignment="1" applyProtection="1">
      <alignment horizontal="left" wrapText="1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76600" cy="10191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5BE4C277-1041-4490-6B43-301B14221B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6BC6CB-B7EA-C313-1DB7-D77393DC97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4555BF74-4539-651F-5DEF-790FE8DB1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C0A4CE93-03ED-70C9-A626-12DE0F4392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BBBA4A96-8DB3-86A1-4877-E9DFBB142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B45C851D-02FB-573E-BAB3-95F0FBC05B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B408286F-7594-D013-FEC5-D8011C93C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2E56BCC7-E308-D1C3-9A56-B2818A9A12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xmlns="" id="{778DDC3A-9D1F-6AAC-3119-71DCFAA964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9D6839EA-BBE7-B248-5DE2-E992730558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88DD3D29-961D-049C-8BEF-3CF4B94414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B555AED0-7FDA-B235-D20A-B0FDB034BF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031EDC8F-8F39-0245-FEA2-6A4BDCFBF6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xmlns="" id="{F550CCE8-398D-EC40-A1A1-E2C42D0876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xmlns="" id="{BCB32794-A1A4-5A63-EAAD-2076980B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56215492-0C6C-83CB-55C1-B9AB4AD3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xmlns="" id="{E119E670-12DC-DA1A-B5DD-43A118200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xmlns="" id="{6A370A0A-0AE9-1088-BAAF-94A04E5A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xmlns="" id="{4791D6EF-F665-7963-1FB1-351888A0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xmlns="" id="{867B2D96-28C9-EB0D-D418-8C562557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xmlns="" id="{A515F855-591C-F335-2C23-D4EA7D4D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B8B66594-33B3-724B-1F39-4395CCD9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xmlns="" id="{D80681A1-3C9B-D66E-5A55-5798483D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xmlns="" id="{08E16E2B-74A2-33F1-8A17-ED458751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xmlns="" id="{373D5577-55A2-21B4-BB37-E2335453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xmlns="" id="{BABD7CF2-068E-FBFE-9CEE-6329F0D0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9F56184-F285-238C-9C13-5B68063E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xmlns="" id="{CA65B1BF-F4D2-9BA0-BA8D-28661297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096D0EC4-67AB-E5E2-7A83-3998B827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xmlns="" id="{B2A7BE06-54A3-C54E-7304-F226FEE3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9B01D03C-BF62-C31B-CF19-41148E72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xmlns="" id="{D69E310A-58F3-A219-2280-01ADC10C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xmlns="" id="{89EFA59A-B0A4-779C-D28A-DE9B483F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xmlns="" id="{199A9D99-2BE7-AF16-E1C8-3E1CF2C4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xmlns="" id="{BB5624C9-8B46-D20A-210E-573999B0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xmlns="" id="{71817BA9-B31E-CB8E-9FB5-8A3EB560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xmlns="" id="{95DA55AC-DE73-99C0-EE57-7881A67A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xmlns="" id="{2C530A05-4F86-68AF-6567-48DDACF3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xmlns="" id="{E013FF11-B6D1-AFEC-C2F0-F11ED67C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xmlns="" id="{16BA504C-7696-96A9-C267-912444C62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xmlns="" id="{D01D0399-6DE9-D311-0152-E31F3CB4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xmlns="" id="{ACDE5DF9-D360-E25B-EC88-D2D8426F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xmlns="" id="{E07B7D5C-F69E-6EA6-2DAD-119928F5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xmlns="" id="{F9541405-AE94-3F37-C3CA-80AFF2DE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xmlns="" id="{D294270E-98A7-C4B2-F0E5-51426C03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xmlns="" id="{FDA49E71-ACDA-FA43-F98A-68C7E3BB6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xmlns="" id="{913CE9BE-607F-178D-7926-1C46C5CC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xmlns="" id="{7FED89FC-FBE3-2262-71A1-1CA2A02C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xmlns="" id="{A9B5261F-8BE8-A1BA-FAA8-2367144A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xmlns="" id="{62733E7C-BD4D-1092-AF7E-1021ACE8B4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xmlns="" id="{37BF059B-4967-E8E5-5855-318B699F4A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xmlns="" id="{08BF4F1E-660C-E3A8-893E-8E14E377A2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xmlns="" id="{9D591FC1-943A-1B4F-0460-5EC017F6D8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xmlns="" id="{FD463EBD-CF22-D096-8EE3-7EE34D3F17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xmlns="" id="{827917CC-3CD4-D8F7-53D9-411A04655A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xmlns="" id="{5CF9A0B3-B6D5-1539-0F23-D8479BA269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xmlns="" id="{AA337FC1-3398-F349-1F78-03BDF12B7D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xmlns="" id="{5E99F438-F2B0-16B7-6A54-B1984E98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xmlns="" id="{18EA7ECA-3A2D-2B24-D737-83C516CC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xmlns="" id="{A25FE762-41A9-3900-0A23-F8ACE838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xmlns="" id="{6CF91707-EB5C-9479-CA33-2D2EAC77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xmlns="" id="{866FB43A-3D02-37AA-8852-998C14CB0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xmlns="" id="{EE45BCFE-2B71-FDA6-B98F-1F49E2A2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xmlns="" id="{2A1654D2-9296-13E9-B81A-4DF4661EC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xmlns="" id="{B0D6E9D0-E492-7B4C-487E-AB8CA8D9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xmlns="" id="{A3492449-45B7-708E-8240-571DAD71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xmlns="" id="{13DF984B-5315-8250-E800-06653697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xmlns="" id="{4BB13A35-8983-449D-6EC8-1086EC1E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xmlns="" id="{A86A8E19-888A-4D25-A74D-47ACA9C1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xmlns="" id="{BECCDA35-34CF-F55F-5C09-D8FBEA8E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xmlns="" id="{36274A4F-ACE0-80C8-5943-FE870542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xmlns="" id="{6EFAE774-1FD1-1A36-7010-9D073797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xmlns="" id="{5966E119-41A1-85A7-C26D-477BE733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xmlns="" id="{81C5A3A3-3355-481D-6B8E-EE1DA7CB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xmlns="" id="{4E758BA1-4FA3-183C-69D3-0ACBC221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xmlns="" id="{1D970C99-8088-09E3-4D91-CCE1BEFD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xmlns="" id="{087C2B42-0B49-BA01-288C-A0540081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xmlns="" id="{C9C3EA55-CF24-DA3F-96EE-D4C03A91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xmlns="" id="{CFAB877C-27BF-C0B1-56A6-CFC4FE1D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xmlns="" id="{3E25B027-2EF8-03D9-3045-66EEBDE4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xmlns="" id="{D8BDD837-79BA-669B-E7BA-3056B8D1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xmlns="" id="{2D620670-FE73-73FB-63F1-75943925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xmlns="" id="{8222155D-7C79-4003-195B-63AEED89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xmlns="" id="{20AA6C0D-6635-643E-D163-37580C65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xmlns="" id="{D4BBD461-9682-7555-C05D-DE3D1DF7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xmlns="" id="{BD34D062-4B67-B111-F65E-9EA6C554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xmlns="" id="{23AC5307-B684-81E6-9A53-3BB27BD8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xmlns="" id="{F8CAB72F-A02D-C151-067A-8061198C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xmlns="" id="{747264B0-A94B-6659-D691-7211D7ED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xmlns="" id="{36159E5A-50A5-5F09-8399-70143E59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638175</xdr:colOff>
      <xdr:row>7</xdr:row>
      <xdr:rowOff>9525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xmlns="" id="{D91D856B-4C6A-58B0-17BB-F077B9A0C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067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2</xdr:row>
      <xdr:rowOff>85725</xdr:rowOff>
    </xdr:from>
    <xdr:to>
      <xdr:col>3</xdr:col>
      <xdr:colOff>847725</xdr:colOff>
      <xdr:row>7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xmlns="" id="{C58898D9-9AB1-C250-5970-EC7DBDFC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1475"/>
          <a:ext cx="3276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clrChange>
                    <a:clrFrom>
                      <a:srgbClr val="000000"/>
                    </a:clrFrom>
                    <a:clrTo>
                      <a:srgbClr val="000000">
                        <a:alpha val="0"/>
                      </a:srgbClr>
                    </a:clrTo>
                  </a:clrChange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</sheetPr>
  <dimension ref="A1:T449"/>
  <sheetViews>
    <sheetView tabSelected="1" workbookViewId="0">
      <selection activeCell="U11" sqref="U11"/>
    </sheetView>
  </sheetViews>
  <sheetFormatPr defaultColWidth="10.5703125" defaultRowHeight="10.199999999999999" x14ac:dyDescent="0.2"/>
  <cols>
    <col min="1" max="1" width="9.7109375" customWidth="1"/>
    <col min="2" max="2" width="17" customWidth="1"/>
    <col min="3" max="4" width="20" customWidth="1"/>
    <col min="5" max="5" width="11.140625" customWidth="1"/>
    <col min="6" max="6" width="59.140625" customWidth="1"/>
    <col min="7" max="7" width="15.85546875" customWidth="1"/>
    <col min="8" max="8" width="22.7109375" customWidth="1"/>
    <col min="9" max="9" width="9.7109375" customWidth="1"/>
    <col min="10" max="12" width="7.85546875" customWidth="1"/>
    <col min="13" max="13" width="15.140625" customWidth="1"/>
    <col min="14" max="14" width="10" customWidth="1"/>
    <col min="15" max="15" width="6.42578125" customWidth="1"/>
    <col min="16" max="17" width="9.7109375" customWidth="1"/>
    <col min="18" max="18" width="10" customWidth="1"/>
  </cols>
  <sheetData>
    <row r="1" spans="1:20" ht="11.25" customHeight="1" x14ac:dyDescent="0.2">
      <c r="A1" s="6"/>
      <c r="B1" s="6"/>
      <c r="C1" s="6"/>
      <c r="D1" s="6"/>
      <c r="E1" s="6"/>
      <c r="F1" s="6"/>
      <c r="G1" s="7"/>
      <c r="H1" s="7"/>
      <c r="I1" s="7"/>
      <c r="J1" s="6"/>
      <c r="K1" s="6"/>
      <c r="L1" s="6"/>
      <c r="M1" s="6"/>
      <c r="N1" s="6"/>
      <c r="O1" s="6"/>
      <c r="P1" s="6"/>
      <c r="Q1" s="6"/>
      <c r="R1" s="6"/>
    </row>
    <row r="2" spans="1:20" ht="11.25" customHeight="1" x14ac:dyDescent="0.2">
      <c r="A2" s="6"/>
      <c r="B2" s="6"/>
      <c r="C2" s="6"/>
      <c r="D2" s="6"/>
      <c r="E2" s="6"/>
      <c r="F2" s="6"/>
      <c r="G2" s="7"/>
      <c r="H2" s="8"/>
      <c r="I2" s="7"/>
      <c r="J2" s="7"/>
      <c r="K2" s="6"/>
      <c r="L2" s="6"/>
      <c r="M2" s="6"/>
      <c r="N2" s="6"/>
      <c r="O2" s="6"/>
      <c r="P2" s="6"/>
      <c r="Q2" s="6"/>
      <c r="R2" s="6"/>
    </row>
    <row r="3" spans="1:20" ht="15.75" customHeight="1" x14ac:dyDescent="0.3">
      <c r="A3" s="9"/>
      <c r="B3" s="9"/>
      <c r="C3" s="6"/>
      <c r="D3" s="6"/>
      <c r="E3" s="6"/>
      <c r="F3" s="6"/>
      <c r="G3" s="6"/>
      <c r="H3" s="10"/>
      <c r="I3" s="6"/>
      <c r="J3" s="6"/>
      <c r="K3" s="6"/>
      <c r="L3" s="6"/>
      <c r="M3" s="11" t="s">
        <v>0</v>
      </c>
      <c r="N3" s="6"/>
      <c r="O3" s="6"/>
      <c r="P3" s="12" t="s">
        <v>1</v>
      </c>
      <c r="Q3" s="6"/>
      <c r="R3" s="6"/>
    </row>
    <row r="4" spans="1:20" ht="12.75" customHeight="1" x14ac:dyDescent="0.25">
      <c r="A4" s="9"/>
      <c r="B4" s="9"/>
      <c r="C4" s="13"/>
      <c r="D4" s="6"/>
      <c r="E4" s="6"/>
      <c r="F4" s="6"/>
      <c r="G4" s="6"/>
      <c r="H4" s="10"/>
      <c r="I4" s="6"/>
      <c r="J4" s="6"/>
      <c r="K4" s="6"/>
      <c r="L4" s="6"/>
      <c r="N4" s="6"/>
      <c r="O4" s="6"/>
      <c r="P4" s="6"/>
      <c r="Q4" s="14"/>
      <c r="R4" s="14"/>
    </row>
    <row r="5" spans="1:20" ht="12.75" customHeight="1" x14ac:dyDescent="0.25">
      <c r="A5" s="9"/>
      <c r="B5" s="9"/>
      <c r="C5" s="13"/>
      <c r="D5" s="6"/>
      <c r="E5" s="6"/>
      <c r="F5" s="6"/>
      <c r="G5" s="6"/>
      <c r="H5" s="10"/>
      <c r="I5" s="6"/>
      <c r="J5" s="6"/>
      <c r="K5" s="15"/>
      <c r="L5" s="15"/>
      <c r="M5" s="16"/>
      <c r="O5" s="6"/>
      <c r="P5" s="6"/>
      <c r="Q5" s="14"/>
      <c r="R5" s="14"/>
    </row>
    <row r="6" spans="1:20" ht="14.25" customHeight="1" x14ac:dyDescent="0.25">
      <c r="A6" s="9"/>
      <c r="B6" s="9"/>
      <c r="C6" s="13"/>
      <c r="D6" s="6"/>
      <c r="E6" s="6"/>
      <c r="F6" s="17" t="s">
        <v>4</v>
      </c>
      <c r="G6" s="18"/>
      <c r="H6" s="19"/>
      <c r="I6" s="18"/>
      <c r="J6" s="18"/>
      <c r="K6" s="18"/>
      <c r="L6" s="18"/>
      <c r="M6" s="18"/>
      <c r="N6" s="6"/>
      <c r="O6" s="6"/>
      <c r="P6" s="14"/>
      <c r="Q6" s="14"/>
      <c r="R6" s="14"/>
    </row>
    <row r="7" spans="1:20" ht="30.75" customHeight="1" x14ac:dyDescent="0.3">
      <c r="A7" s="9"/>
      <c r="B7" s="9"/>
      <c r="C7" s="13"/>
      <c r="D7" s="20"/>
      <c r="E7" s="20"/>
      <c r="F7" s="1" t="s">
        <v>5</v>
      </c>
      <c r="G7" s="1"/>
      <c r="H7" s="1"/>
      <c r="I7" s="1"/>
      <c r="J7" s="1"/>
      <c r="K7" s="1"/>
      <c r="L7" s="1"/>
      <c r="M7" s="1"/>
      <c r="N7" s="21"/>
      <c r="O7" s="21"/>
      <c r="P7" s="14"/>
      <c r="Q7" s="14"/>
      <c r="R7" s="14"/>
    </row>
    <row r="8" spans="1:20" ht="11.25" customHeight="1" x14ac:dyDescent="0.2">
      <c r="A8" s="6"/>
      <c r="B8" s="6"/>
      <c r="C8" s="6"/>
      <c r="D8" s="6"/>
      <c r="E8" s="6"/>
      <c r="F8" s="6"/>
      <c r="G8" s="7"/>
      <c r="H8" s="8"/>
      <c r="I8" s="7"/>
      <c r="J8" s="6"/>
      <c r="K8" s="6"/>
      <c r="L8" s="6"/>
      <c r="M8" s="6"/>
      <c r="N8" s="6"/>
      <c r="O8" s="6"/>
      <c r="P8" s="6"/>
      <c r="Q8" s="6"/>
      <c r="R8" s="6"/>
    </row>
    <row r="9" spans="1:20" ht="12" customHeight="1" x14ac:dyDescent="0.2">
      <c r="A9" s="22"/>
      <c r="B9" s="22"/>
      <c r="C9" s="22"/>
      <c r="D9" s="22"/>
      <c r="E9" s="22"/>
      <c r="F9" s="22"/>
      <c r="G9" s="23"/>
      <c r="H9" s="23"/>
      <c r="I9" s="24"/>
      <c r="J9" s="22"/>
      <c r="K9" s="22"/>
      <c r="L9" s="22"/>
      <c r="M9" s="22"/>
      <c r="N9" s="22"/>
      <c r="O9" s="22"/>
      <c r="P9" s="22"/>
      <c r="Q9" s="22"/>
      <c r="R9" s="22"/>
    </row>
    <row r="10" spans="1:20" ht="41.25" customHeight="1" x14ac:dyDescent="0.2">
      <c r="A10" s="25" t="s">
        <v>6</v>
      </c>
      <c r="B10" s="25" t="s">
        <v>7</v>
      </c>
      <c r="C10" s="26" t="s">
        <v>8</v>
      </c>
      <c r="D10" s="25" t="s">
        <v>9</v>
      </c>
      <c r="E10" s="25" t="s">
        <v>10</v>
      </c>
      <c r="F10" s="25" t="s">
        <v>11</v>
      </c>
      <c r="G10" s="27" t="s">
        <v>12</v>
      </c>
      <c r="H10" s="28" t="s">
        <v>13</v>
      </c>
      <c r="I10" s="29" t="s">
        <v>14</v>
      </c>
      <c r="J10" s="25" t="s">
        <v>15</v>
      </c>
      <c r="K10" s="27" t="s">
        <v>16</v>
      </c>
      <c r="L10" s="27" t="s">
        <v>2300</v>
      </c>
      <c r="M10" s="25" t="s">
        <v>17</v>
      </c>
      <c r="N10" s="25" t="s">
        <v>18</v>
      </c>
      <c r="O10" s="25" t="s">
        <v>19</v>
      </c>
      <c r="P10" s="25" t="s">
        <v>20</v>
      </c>
      <c r="Q10" s="25" t="s">
        <v>21</v>
      </c>
      <c r="R10" s="27" t="s">
        <v>24</v>
      </c>
      <c r="S10" t="s">
        <v>2244</v>
      </c>
      <c r="T10" t="s">
        <v>2231</v>
      </c>
    </row>
    <row r="11" spans="1:20" ht="22.5" customHeight="1" x14ac:dyDescent="0.2">
      <c r="A11" s="30" t="s">
        <v>26</v>
      </c>
      <c r="B11" s="30" t="s">
        <v>27</v>
      </c>
      <c r="C11" s="31" t="str">
        <f>HYPERLINK("http://atberg.aha.ru/mir/chi-01.jpg")</f>
        <v/>
      </c>
      <c r="D11" s="32"/>
      <c r="E11" s="30" t="s">
        <v>28</v>
      </c>
      <c r="F11" s="33" t="s">
        <v>29</v>
      </c>
      <c r="G11" s="30"/>
      <c r="H11" s="34" t="s">
        <v>30</v>
      </c>
      <c r="I11" s="35"/>
      <c r="J11" s="36" t="s">
        <v>31</v>
      </c>
      <c r="K11" s="36" t="s">
        <v>32</v>
      </c>
      <c r="L11" s="36" t="s">
        <v>2212</v>
      </c>
      <c r="M11" s="30" t="s">
        <v>33</v>
      </c>
      <c r="N11" s="2" t="s">
        <v>34</v>
      </c>
      <c r="O11" s="30" t="s">
        <v>35</v>
      </c>
      <c r="P11" s="3" t="s">
        <v>36</v>
      </c>
      <c r="Q11" s="3" t="s">
        <v>37</v>
      </c>
      <c r="R11" s="30">
        <v>25.67</v>
      </c>
      <c r="S11" t="s">
        <v>2204</v>
      </c>
      <c r="T11" t="s">
        <v>2182</v>
      </c>
    </row>
    <row r="12" spans="1:20" ht="22.5" customHeight="1" x14ac:dyDescent="0.2">
      <c r="A12" s="30" t="s">
        <v>40</v>
      </c>
      <c r="B12" s="30" t="s">
        <v>41</v>
      </c>
      <c r="C12" s="31" t="str">
        <f>HYPERLINK("http://atberg.aha.ru/mir/chi01.jpg")</f>
        <v/>
      </c>
      <c r="D12" s="32"/>
      <c r="E12" s="30" t="s">
        <v>42</v>
      </c>
      <c r="F12" s="33" t="s">
        <v>43</v>
      </c>
      <c r="G12" s="30"/>
      <c r="H12" s="34" t="s">
        <v>30</v>
      </c>
      <c r="I12" s="35"/>
      <c r="J12" s="36" t="s">
        <v>31</v>
      </c>
      <c r="K12" s="36" t="s">
        <v>32</v>
      </c>
      <c r="L12" s="36" t="s">
        <v>2212</v>
      </c>
      <c r="M12" s="30" t="s">
        <v>33</v>
      </c>
      <c r="N12" s="2" t="s">
        <v>34</v>
      </c>
      <c r="O12" s="30" t="s">
        <v>35</v>
      </c>
      <c r="P12" s="3" t="s">
        <v>36</v>
      </c>
      <c r="Q12" s="3" t="s">
        <v>37</v>
      </c>
      <c r="R12" s="30">
        <v>25.67</v>
      </c>
      <c r="S12" t="s">
        <v>2147</v>
      </c>
      <c r="T12" t="s">
        <v>2182</v>
      </c>
    </row>
    <row r="13" spans="1:20" ht="22.5" customHeight="1" x14ac:dyDescent="0.2">
      <c r="A13" s="30" t="s">
        <v>44</v>
      </c>
      <c r="B13" s="30" t="s">
        <v>45</v>
      </c>
      <c r="C13" s="37"/>
      <c r="D13" s="32"/>
      <c r="E13" s="30" t="s">
        <v>46</v>
      </c>
      <c r="F13" s="33" t="s">
        <v>47</v>
      </c>
      <c r="G13" s="30"/>
      <c r="H13" s="34"/>
      <c r="I13" s="35"/>
      <c r="J13" s="36" t="s">
        <v>31</v>
      </c>
      <c r="K13" s="36" t="s">
        <v>48</v>
      </c>
      <c r="L13" s="36" t="s">
        <v>2115</v>
      </c>
      <c r="M13" s="30" t="s">
        <v>33</v>
      </c>
      <c r="N13" s="2" t="s">
        <v>49</v>
      </c>
      <c r="O13" s="30"/>
      <c r="P13" s="3" t="s">
        <v>50</v>
      </c>
      <c r="Q13" s="3" t="s">
        <v>51</v>
      </c>
      <c r="R13" s="30">
        <v>25.67</v>
      </c>
      <c r="S13" t="s">
        <v>2098</v>
      </c>
      <c r="T13" t="s">
        <v>2182</v>
      </c>
    </row>
    <row r="14" spans="1:20" ht="22.5" customHeight="1" x14ac:dyDescent="0.2">
      <c r="A14" s="30" t="s">
        <v>52</v>
      </c>
      <c r="B14" s="30" t="s">
        <v>53</v>
      </c>
      <c r="C14" s="31" t="str">
        <f>HYPERLINK("http://atberg.aha.ru/mir/chi-03.jpg")</f>
        <v/>
      </c>
      <c r="D14" s="32"/>
      <c r="E14" s="30" t="s">
        <v>54</v>
      </c>
      <c r="F14" s="33" t="s">
        <v>55</v>
      </c>
      <c r="G14" s="30"/>
      <c r="H14" s="34" t="s">
        <v>30</v>
      </c>
      <c r="I14" s="35"/>
      <c r="J14" s="36" t="s">
        <v>31</v>
      </c>
      <c r="K14" s="36" t="s">
        <v>32</v>
      </c>
      <c r="L14" s="36" t="s">
        <v>2212</v>
      </c>
      <c r="M14" s="30" t="s">
        <v>33</v>
      </c>
      <c r="N14" s="2" t="s">
        <v>34</v>
      </c>
      <c r="O14" s="30" t="s">
        <v>35</v>
      </c>
      <c r="P14" s="3" t="s">
        <v>36</v>
      </c>
      <c r="Q14" s="3" t="s">
        <v>37</v>
      </c>
      <c r="R14" s="30">
        <v>25.67</v>
      </c>
      <c r="S14" t="s">
        <v>2061</v>
      </c>
      <c r="T14" t="s">
        <v>2182</v>
      </c>
    </row>
    <row r="15" spans="1:20" ht="22.5" customHeight="1" x14ac:dyDescent="0.2">
      <c r="A15" s="30" t="s">
        <v>56</v>
      </c>
      <c r="B15" s="30" t="s">
        <v>57</v>
      </c>
      <c r="C15" s="31" t="str">
        <f>HYPERLINK("http://atberg.aha.ru/mir/chi08.jpg")</f>
        <v/>
      </c>
      <c r="D15" s="32"/>
      <c r="E15" s="30" t="s">
        <v>58</v>
      </c>
      <c r="F15" s="33" t="s">
        <v>59</v>
      </c>
      <c r="G15" s="30"/>
      <c r="H15" s="34" t="s">
        <v>30</v>
      </c>
      <c r="I15" s="35"/>
      <c r="J15" s="36" t="s">
        <v>31</v>
      </c>
      <c r="K15" s="36" t="s">
        <v>32</v>
      </c>
      <c r="L15" s="36" t="s">
        <v>2212</v>
      </c>
      <c r="M15" s="30" t="s">
        <v>33</v>
      </c>
      <c r="N15" s="2" t="s">
        <v>34</v>
      </c>
      <c r="O15" s="30" t="s">
        <v>35</v>
      </c>
      <c r="P15" s="3" t="s">
        <v>36</v>
      </c>
      <c r="Q15" s="3" t="s">
        <v>37</v>
      </c>
      <c r="R15" s="30">
        <v>25.67</v>
      </c>
      <c r="S15" t="s">
        <v>1477</v>
      </c>
      <c r="T15" t="s">
        <v>2182</v>
      </c>
    </row>
    <row r="16" spans="1:20" ht="22.5" customHeight="1" x14ac:dyDescent="0.2">
      <c r="A16" s="30" t="s">
        <v>60</v>
      </c>
      <c r="B16" s="30" t="s">
        <v>61</v>
      </c>
      <c r="C16" s="31" t="str">
        <f>HYPERLINK("http://atberg.aha.ru/mir/chi03.jpg")</f>
        <v/>
      </c>
      <c r="D16" s="32"/>
      <c r="E16" s="30" t="s">
        <v>62</v>
      </c>
      <c r="F16" s="33" t="s">
        <v>63</v>
      </c>
      <c r="G16" s="30"/>
      <c r="H16" s="34" t="s">
        <v>30</v>
      </c>
      <c r="I16" s="35"/>
      <c r="J16" s="36" t="s">
        <v>31</v>
      </c>
      <c r="K16" s="36" t="s">
        <v>32</v>
      </c>
      <c r="L16" s="36" t="s">
        <v>2212</v>
      </c>
      <c r="M16" s="30" t="s">
        <v>33</v>
      </c>
      <c r="N16" s="2" t="s">
        <v>34</v>
      </c>
      <c r="O16" s="30" t="s">
        <v>35</v>
      </c>
      <c r="P16" s="3" t="s">
        <v>36</v>
      </c>
      <c r="Q16" s="3" t="s">
        <v>37</v>
      </c>
      <c r="R16" s="30">
        <v>25.67</v>
      </c>
      <c r="S16" t="s">
        <v>2032</v>
      </c>
      <c r="T16" t="s">
        <v>2182</v>
      </c>
    </row>
    <row r="17" spans="1:20" ht="22.5" customHeight="1" x14ac:dyDescent="0.2">
      <c r="A17" s="30" t="s">
        <v>64</v>
      </c>
      <c r="B17" s="30" t="s">
        <v>65</v>
      </c>
      <c r="C17" s="37"/>
      <c r="D17" s="32"/>
      <c r="E17" s="30" t="s">
        <v>66</v>
      </c>
      <c r="F17" s="33" t="s">
        <v>67</v>
      </c>
      <c r="G17" s="30"/>
      <c r="H17" s="34"/>
      <c r="I17" s="35"/>
      <c r="J17" s="36" t="s">
        <v>31</v>
      </c>
      <c r="K17" s="36" t="s">
        <v>48</v>
      </c>
      <c r="L17" s="36" t="s">
        <v>2115</v>
      </c>
      <c r="M17" s="30" t="s">
        <v>33</v>
      </c>
      <c r="N17" s="2" t="s">
        <v>49</v>
      </c>
      <c r="O17" s="30"/>
      <c r="P17" s="3" t="s">
        <v>50</v>
      </c>
      <c r="Q17" s="3" t="s">
        <v>51</v>
      </c>
      <c r="R17" s="30">
        <v>25.67</v>
      </c>
      <c r="S17" t="s">
        <v>2024</v>
      </c>
      <c r="T17" t="s">
        <v>2182</v>
      </c>
    </row>
    <row r="18" spans="1:20" ht="25.5" customHeight="1" x14ac:dyDescent="0.2">
      <c r="A18" s="30" t="s">
        <v>68</v>
      </c>
      <c r="B18" s="30" t="s">
        <v>69</v>
      </c>
      <c r="C18" s="31" t="str">
        <f>HYPERLINK("http://atberg.aha.ru/mir/chi06.jpg")</f>
        <v/>
      </c>
      <c r="D18" s="32"/>
      <c r="E18" s="30" t="s">
        <v>70</v>
      </c>
      <c r="F18" s="33" t="s">
        <v>71</v>
      </c>
      <c r="G18" s="30"/>
      <c r="H18" s="34" t="s">
        <v>30</v>
      </c>
      <c r="I18" s="35"/>
      <c r="J18" s="36" t="s">
        <v>31</v>
      </c>
      <c r="K18" s="36" t="s">
        <v>32</v>
      </c>
      <c r="L18" s="36" t="s">
        <v>2212</v>
      </c>
      <c r="M18" s="30" t="s">
        <v>33</v>
      </c>
      <c r="N18" s="2" t="s">
        <v>34</v>
      </c>
      <c r="O18" s="30" t="s">
        <v>35</v>
      </c>
      <c r="P18" s="3" t="s">
        <v>36</v>
      </c>
      <c r="Q18" s="3" t="s">
        <v>37</v>
      </c>
      <c r="R18" s="30">
        <v>25.67</v>
      </c>
      <c r="S18" t="s">
        <v>2004</v>
      </c>
      <c r="T18" t="s">
        <v>2182</v>
      </c>
    </row>
    <row r="19" spans="1:20" ht="22.5" customHeight="1" x14ac:dyDescent="0.2">
      <c r="A19" s="30" t="s">
        <v>74</v>
      </c>
      <c r="B19" s="30" t="s">
        <v>75</v>
      </c>
      <c r="C19" s="31" t="str">
        <f>HYPERLINK("http://www.atberg.aha.ru/samovar/bukvar.gif")</f>
        <v/>
      </c>
      <c r="D19" s="32" t="s">
        <v>76</v>
      </c>
      <c r="E19" s="30" t="s">
        <v>77</v>
      </c>
      <c r="F19" s="33" t="s">
        <v>78</v>
      </c>
      <c r="G19" s="30"/>
      <c r="H19" s="34" t="s">
        <v>79</v>
      </c>
      <c r="I19" s="35"/>
      <c r="J19" s="36" t="s">
        <v>80</v>
      </c>
      <c r="K19" s="36" t="s">
        <v>81</v>
      </c>
      <c r="L19" s="36" t="s">
        <v>1986</v>
      </c>
      <c r="M19" s="30" t="s">
        <v>82</v>
      </c>
      <c r="N19" s="2" t="s">
        <v>83</v>
      </c>
      <c r="O19" s="30" t="s">
        <v>84</v>
      </c>
      <c r="P19" s="3" t="s">
        <v>85</v>
      </c>
      <c r="Q19" s="3" t="s">
        <v>86</v>
      </c>
      <c r="R19" s="30">
        <v>248.6</v>
      </c>
      <c r="S19" t="s">
        <v>1942</v>
      </c>
      <c r="T19" t="s">
        <v>1800</v>
      </c>
    </row>
    <row r="20" spans="1:20" ht="33.75" customHeight="1" x14ac:dyDescent="0.2">
      <c r="A20" s="30" t="s">
        <v>89</v>
      </c>
      <c r="B20" s="30" t="s">
        <v>90</v>
      </c>
      <c r="C20" s="31" t="str">
        <f>HYPERLINK("http://www.atberg.aha.ru/samovar/vpodbarto.gif")</f>
        <v/>
      </c>
      <c r="D20" s="32" t="s">
        <v>91</v>
      </c>
      <c r="E20" s="30" t="s">
        <v>92</v>
      </c>
      <c r="F20" s="33" t="s">
        <v>93</v>
      </c>
      <c r="G20" s="30"/>
      <c r="H20" s="34" t="s">
        <v>79</v>
      </c>
      <c r="I20" s="35"/>
      <c r="J20" s="36" t="s">
        <v>80</v>
      </c>
      <c r="K20" s="36" t="s">
        <v>94</v>
      </c>
      <c r="L20" s="36" t="s">
        <v>1870</v>
      </c>
      <c r="M20" s="30" t="s">
        <v>82</v>
      </c>
      <c r="N20" s="2" t="s">
        <v>83</v>
      </c>
      <c r="O20" s="30" t="s">
        <v>95</v>
      </c>
      <c r="P20" s="3" t="s">
        <v>85</v>
      </c>
      <c r="Q20" s="3" t="s">
        <v>86</v>
      </c>
      <c r="R20" s="30">
        <v>248.6</v>
      </c>
      <c r="S20" t="s">
        <v>1759</v>
      </c>
      <c r="T20" t="s">
        <v>1800</v>
      </c>
    </row>
    <row r="21" spans="1:20" ht="33.75" customHeight="1" x14ac:dyDescent="0.2">
      <c r="A21" s="30" t="s">
        <v>96</v>
      </c>
      <c r="B21" s="30" t="s">
        <v>97</v>
      </c>
      <c r="C21" s="31" t="str">
        <f>HYPERLINK("http://www.atberg.aha.ru/samovar/vpodstich.gif")</f>
        <v/>
      </c>
      <c r="D21" s="32" t="s">
        <v>98</v>
      </c>
      <c r="E21" s="30" t="s">
        <v>99</v>
      </c>
      <c r="F21" s="33" t="s">
        <v>93</v>
      </c>
      <c r="G21" s="30"/>
      <c r="H21" s="34" t="s">
        <v>79</v>
      </c>
      <c r="I21" s="35"/>
      <c r="J21" s="36" t="s">
        <v>80</v>
      </c>
      <c r="K21" s="36" t="s">
        <v>100</v>
      </c>
      <c r="L21" s="36" t="s">
        <v>39</v>
      </c>
      <c r="M21" s="30" t="s">
        <v>82</v>
      </c>
      <c r="N21" s="2" t="s">
        <v>83</v>
      </c>
      <c r="O21" s="30" t="s">
        <v>95</v>
      </c>
      <c r="P21" s="3" t="s">
        <v>85</v>
      </c>
      <c r="Q21" s="3" t="s">
        <v>86</v>
      </c>
      <c r="R21" s="30">
        <v>248.6</v>
      </c>
      <c r="S21" t="s">
        <v>1722</v>
      </c>
      <c r="T21" t="s">
        <v>1800</v>
      </c>
    </row>
    <row r="22" spans="1:20" ht="22.5" customHeight="1" x14ac:dyDescent="0.2">
      <c r="A22" s="30" t="s">
        <v>101</v>
      </c>
      <c r="B22" s="30" t="s">
        <v>102</v>
      </c>
      <c r="C22" s="31" t="str">
        <f>HYPERLINK("http://www.atberg.aha.ru/samovar/chuk.jpg")</f>
        <v/>
      </c>
      <c r="D22" s="32" t="s">
        <v>98</v>
      </c>
      <c r="E22" s="30" t="s">
        <v>103</v>
      </c>
      <c r="F22" s="33" t="s">
        <v>104</v>
      </c>
      <c r="G22" s="30"/>
      <c r="H22" s="34" t="s">
        <v>79</v>
      </c>
      <c r="I22" s="35"/>
      <c r="J22" s="36" t="s">
        <v>80</v>
      </c>
      <c r="K22" s="36" t="s">
        <v>105</v>
      </c>
      <c r="L22" s="36" t="s">
        <v>1692</v>
      </c>
      <c r="M22" s="30" t="s">
        <v>82</v>
      </c>
      <c r="N22" s="2" t="s">
        <v>83</v>
      </c>
      <c r="O22" s="30" t="s">
        <v>95</v>
      </c>
      <c r="P22" s="3" t="s">
        <v>85</v>
      </c>
      <c r="Q22" s="3" t="s">
        <v>86</v>
      </c>
      <c r="R22" s="30">
        <v>248.6</v>
      </c>
      <c r="S22" t="s">
        <v>87</v>
      </c>
      <c r="T22" t="s">
        <v>1800</v>
      </c>
    </row>
    <row r="23" spans="1:20" ht="25.5" customHeight="1" x14ac:dyDescent="0.2">
      <c r="A23" s="30" t="s">
        <v>106</v>
      </c>
      <c r="B23" s="30" t="s">
        <v>107</v>
      </c>
      <c r="C23" s="31" t="str">
        <f>HYPERLINK("http://atberg.aha.ru/samovar/sam-kp07.jpg")</f>
        <v/>
      </c>
      <c r="D23" s="32" t="s">
        <v>108</v>
      </c>
      <c r="E23" s="30" t="s">
        <v>109</v>
      </c>
      <c r="F23" s="33" t="s">
        <v>110</v>
      </c>
      <c r="G23" s="30"/>
      <c r="H23" s="34" t="s">
        <v>79</v>
      </c>
      <c r="I23" s="35"/>
      <c r="J23" s="36" t="s">
        <v>80</v>
      </c>
      <c r="K23" s="36" t="s">
        <v>111</v>
      </c>
      <c r="L23" s="36" t="s">
        <v>1670</v>
      </c>
      <c r="M23" s="30" t="s">
        <v>82</v>
      </c>
      <c r="N23" s="2" t="s">
        <v>83</v>
      </c>
      <c r="O23" s="30" t="s">
        <v>112</v>
      </c>
      <c r="P23" s="3" t="s">
        <v>85</v>
      </c>
      <c r="Q23" s="3" t="s">
        <v>86</v>
      </c>
      <c r="R23" s="30">
        <v>407</v>
      </c>
      <c r="S23" t="s">
        <v>1647</v>
      </c>
      <c r="T23" t="s">
        <v>1800</v>
      </c>
    </row>
    <row r="24" spans="1:20" ht="25.5" customHeight="1" x14ac:dyDescent="0.2">
      <c r="A24" s="30" t="s">
        <v>115</v>
      </c>
      <c r="B24" s="30" t="s">
        <v>116</v>
      </c>
      <c r="C24" s="31" t="str">
        <f>HYPERLINK("http://atberg.aha.ru/samovar/sam-kp06.jpg")</f>
        <v/>
      </c>
      <c r="D24" s="32" t="s">
        <v>108</v>
      </c>
      <c r="E24" s="30" t="s">
        <v>117</v>
      </c>
      <c r="F24" s="33" t="s">
        <v>118</v>
      </c>
      <c r="G24" s="30"/>
      <c r="H24" s="34" t="s">
        <v>79</v>
      </c>
      <c r="I24" s="35"/>
      <c r="J24" s="36" t="s">
        <v>80</v>
      </c>
      <c r="K24" s="36" t="s">
        <v>111</v>
      </c>
      <c r="L24" s="36" t="s">
        <v>1670</v>
      </c>
      <c r="M24" s="30" t="s">
        <v>82</v>
      </c>
      <c r="N24" s="2" t="s">
        <v>83</v>
      </c>
      <c r="O24" s="30" t="s">
        <v>84</v>
      </c>
      <c r="P24" s="3" t="s">
        <v>85</v>
      </c>
      <c r="Q24" s="3" t="s">
        <v>86</v>
      </c>
      <c r="R24" s="30">
        <v>407</v>
      </c>
      <c r="S24" t="s">
        <v>113</v>
      </c>
      <c r="T24" t="s">
        <v>1800</v>
      </c>
    </row>
    <row r="25" spans="1:20" ht="22.5" customHeight="1" x14ac:dyDescent="0.2">
      <c r="A25" s="30" t="s">
        <v>120</v>
      </c>
      <c r="B25" s="30" t="s">
        <v>121</v>
      </c>
      <c r="C25" s="31" t="str">
        <f>HYPERLINK("http://www.atberg.aha.ru/samovar/klkak.gif")</f>
        <v/>
      </c>
      <c r="D25" s="32" t="s">
        <v>122</v>
      </c>
      <c r="E25" s="30" t="s">
        <v>123</v>
      </c>
      <c r="F25" s="33" t="s">
        <v>124</v>
      </c>
      <c r="G25" s="30"/>
      <c r="H25" s="34" t="s">
        <v>125</v>
      </c>
      <c r="I25" s="35"/>
      <c r="J25" s="36" t="s">
        <v>126</v>
      </c>
      <c r="K25" s="36" t="s">
        <v>127</v>
      </c>
      <c r="L25" s="36" t="s">
        <v>1637</v>
      </c>
      <c r="M25" s="30" t="s">
        <v>82</v>
      </c>
      <c r="N25" s="2" t="s">
        <v>128</v>
      </c>
      <c r="O25" s="30" t="s">
        <v>129</v>
      </c>
      <c r="P25" s="3" t="s">
        <v>85</v>
      </c>
      <c r="Q25" s="3" t="s">
        <v>130</v>
      </c>
      <c r="R25" s="30">
        <v>192.13</v>
      </c>
      <c r="S25" t="s">
        <v>1525</v>
      </c>
      <c r="T25" t="s">
        <v>1464</v>
      </c>
    </row>
    <row r="26" spans="1:20" ht="33.75" customHeight="1" x14ac:dyDescent="0.2">
      <c r="A26" s="30" t="s">
        <v>133</v>
      </c>
      <c r="B26" s="30" t="s">
        <v>134</v>
      </c>
      <c r="C26" s="31" t="str">
        <f>HYPERLINK("http://www.atberg.aha.ru/samovar/ktohoditvgostipoutram.gif")</f>
        <v/>
      </c>
      <c r="D26" s="32" t="s">
        <v>135</v>
      </c>
      <c r="E26" s="30" t="s">
        <v>136</v>
      </c>
      <c r="F26" s="33" t="s">
        <v>137</v>
      </c>
      <c r="G26" s="30"/>
      <c r="H26" s="34" t="s">
        <v>125</v>
      </c>
      <c r="I26" s="35"/>
      <c r="J26" s="36" t="s">
        <v>126</v>
      </c>
      <c r="K26" s="36" t="s">
        <v>138</v>
      </c>
      <c r="L26" s="36" t="s">
        <v>1451</v>
      </c>
      <c r="M26" s="30" t="s">
        <v>82</v>
      </c>
      <c r="N26" s="2" t="s">
        <v>128</v>
      </c>
      <c r="O26" s="30" t="s">
        <v>139</v>
      </c>
      <c r="P26" s="3" t="s">
        <v>85</v>
      </c>
      <c r="Q26" s="3" t="s">
        <v>130</v>
      </c>
      <c r="R26" s="30">
        <v>192.13</v>
      </c>
      <c r="S26" t="s">
        <v>1443</v>
      </c>
      <c r="T26" t="s">
        <v>1464</v>
      </c>
    </row>
    <row r="27" spans="1:20" ht="33.75" customHeight="1" x14ac:dyDescent="0.2">
      <c r="A27" s="30" t="s">
        <v>140</v>
      </c>
      <c r="B27" s="30" t="s">
        <v>141</v>
      </c>
      <c r="C27" s="31" t="str">
        <f>HYPERLINK("http://www.atberg.aha.ru/samovar/uronilimishku.gif")</f>
        <v/>
      </c>
      <c r="D27" s="32" t="s">
        <v>91</v>
      </c>
      <c r="E27" s="30" t="s">
        <v>142</v>
      </c>
      <c r="F27" s="33" t="s">
        <v>143</v>
      </c>
      <c r="G27" s="30"/>
      <c r="H27" s="34" t="s">
        <v>125</v>
      </c>
      <c r="I27" s="35"/>
      <c r="J27" s="36" t="s">
        <v>126</v>
      </c>
      <c r="K27" s="36" t="s">
        <v>127</v>
      </c>
      <c r="L27" s="36" t="s">
        <v>1637</v>
      </c>
      <c r="M27" s="30" t="s">
        <v>82</v>
      </c>
      <c r="N27" s="2" t="s">
        <v>128</v>
      </c>
      <c r="O27" s="30" t="s">
        <v>144</v>
      </c>
      <c r="P27" s="3" t="s">
        <v>85</v>
      </c>
      <c r="Q27" s="3" t="s">
        <v>130</v>
      </c>
      <c r="R27" s="30">
        <v>192.13</v>
      </c>
      <c r="S27" t="s">
        <v>1432</v>
      </c>
      <c r="T27" t="s">
        <v>1464</v>
      </c>
    </row>
    <row r="28" spans="1:20" ht="51" customHeight="1" x14ac:dyDescent="0.2">
      <c r="A28" s="30" t="s">
        <v>145</v>
      </c>
      <c r="B28" s="30" t="s">
        <v>146</v>
      </c>
      <c r="C28" s="31" t="str">
        <f>HYPERLINK("http://atberg.aha.ru/samovar/sam-dk04.gif")</f>
        <v/>
      </c>
      <c r="D28" s="32" t="s">
        <v>147</v>
      </c>
      <c r="E28" s="30" t="s">
        <v>148</v>
      </c>
      <c r="F28" s="33" t="s">
        <v>149</v>
      </c>
      <c r="G28" s="30"/>
      <c r="H28" s="34" t="s">
        <v>125</v>
      </c>
      <c r="I28" s="35"/>
      <c r="J28" s="36" t="s">
        <v>126</v>
      </c>
      <c r="K28" s="36" t="s">
        <v>150</v>
      </c>
      <c r="L28" s="36" t="s">
        <v>1422</v>
      </c>
      <c r="M28" s="30" t="s">
        <v>82</v>
      </c>
      <c r="N28" s="2" t="s">
        <v>128</v>
      </c>
      <c r="O28" s="30" t="s">
        <v>84</v>
      </c>
      <c r="P28" s="3" t="s">
        <v>85</v>
      </c>
      <c r="Q28" s="3" t="s">
        <v>151</v>
      </c>
      <c r="R28" s="30">
        <v>192.13</v>
      </c>
      <c r="S28" t="s">
        <v>131</v>
      </c>
      <c r="T28" t="s">
        <v>1464</v>
      </c>
    </row>
    <row r="29" spans="1:20" ht="22.5" customHeight="1" x14ac:dyDescent="0.2">
      <c r="A29" s="30" t="s">
        <v>153</v>
      </c>
      <c r="B29" s="30" t="s">
        <v>154</v>
      </c>
      <c r="C29" s="31" t="str">
        <f>HYPERLINK("http://atberg.aha.ru/samovar/kdk01.jpg")</f>
        <v/>
      </c>
      <c r="D29" s="32" t="s">
        <v>155</v>
      </c>
      <c r="E29" s="30" t="s">
        <v>156</v>
      </c>
      <c r="F29" s="33" t="s">
        <v>157</v>
      </c>
      <c r="G29" s="30"/>
      <c r="H29" s="34" t="s">
        <v>125</v>
      </c>
      <c r="I29" s="35"/>
      <c r="J29" s="36" t="s">
        <v>126</v>
      </c>
      <c r="K29" s="36" t="s">
        <v>158</v>
      </c>
      <c r="L29" s="36" t="s">
        <v>1414</v>
      </c>
      <c r="M29" s="30" t="s">
        <v>82</v>
      </c>
      <c r="N29" s="2" t="s">
        <v>159</v>
      </c>
      <c r="O29" s="30" t="s">
        <v>160</v>
      </c>
      <c r="P29" s="3" t="s">
        <v>85</v>
      </c>
      <c r="Q29" s="3" t="s">
        <v>161</v>
      </c>
      <c r="R29" s="30">
        <v>223.48</v>
      </c>
      <c r="S29" t="s">
        <v>1406</v>
      </c>
      <c r="T29" t="s">
        <v>1385</v>
      </c>
    </row>
    <row r="30" spans="1:20" ht="22.5" customHeight="1" x14ac:dyDescent="0.2">
      <c r="A30" s="30" t="s">
        <v>164</v>
      </c>
      <c r="B30" s="30" t="s">
        <v>165</v>
      </c>
      <c r="C30" s="31" t="str">
        <f>HYPERLINK("http://atberg.aha.ru/samovar/kdk02.jpg")</f>
        <v/>
      </c>
      <c r="D30" s="32" t="s">
        <v>155</v>
      </c>
      <c r="E30" s="30" t="s">
        <v>166</v>
      </c>
      <c r="F30" s="33" t="s">
        <v>167</v>
      </c>
      <c r="G30" s="30"/>
      <c r="H30" s="34" t="s">
        <v>125</v>
      </c>
      <c r="I30" s="35"/>
      <c r="J30" s="36" t="s">
        <v>126</v>
      </c>
      <c r="K30" s="36" t="s">
        <v>158</v>
      </c>
      <c r="L30" s="36" t="s">
        <v>1414</v>
      </c>
      <c r="M30" s="30" t="s">
        <v>82</v>
      </c>
      <c r="N30" s="2" t="s">
        <v>159</v>
      </c>
      <c r="O30" s="30" t="s">
        <v>160</v>
      </c>
      <c r="P30" s="3" t="s">
        <v>85</v>
      </c>
      <c r="Q30" s="3" t="s">
        <v>161</v>
      </c>
      <c r="R30" s="30">
        <v>223.48</v>
      </c>
      <c r="S30" t="s">
        <v>1307</v>
      </c>
      <c r="T30" t="s">
        <v>1385</v>
      </c>
    </row>
    <row r="31" spans="1:20" ht="22.5" customHeight="1" x14ac:dyDescent="0.2">
      <c r="A31" s="30" t="s">
        <v>168</v>
      </c>
      <c r="B31" s="30" t="s">
        <v>169</v>
      </c>
      <c r="C31" s="31" t="str">
        <f>HYPERLINK("http://atberg.aha.ru/samovar/kdk03.jpg")</f>
        <v/>
      </c>
      <c r="D31" s="32" t="s">
        <v>155</v>
      </c>
      <c r="E31" s="30" t="s">
        <v>170</v>
      </c>
      <c r="F31" s="33" t="s">
        <v>171</v>
      </c>
      <c r="G31" s="30"/>
      <c r="H31" s="34" t="s">
        <v>125</v>
      </c>
      <c r="I31" s="35"/>
      <c r="J31" s="36" t="s">
        <v>126</v>
      </c>
      <c r="K31" s="36" t="s">
        <v>172</v>
      </c>
      <c r="L31" s="36" t="s">
        <v>1244</v>
      </c>
      <c r="M31" s="30" t="s">
        <v>82</v>
      </c>
      <c r="N31" s="2" t="s">
        <v>159</v>
      </c>
      <c r="O31" s="30" t="s">
        <v>160</v>
      </c>
      <c r="P31" s="3" t="s">
        <v>85</v>
      </c>
      <c r="Q31" s="3" t="s">
        <v>161</v>
      </c>
      <c r="R31" s="30">
        <v>223.48</v>
      </c>
      <c r="S31" t="s">
        <v>1207</v>
      </c>
      <c r="T31" t="s">
        <v>1385</v>
      </c>
    </row>
    <row r="32" spans="1:20" ht="22.5" customHeight="1" x14ac:dyDescent="0.2">
      <c r="A32" s="30" t="s">
        <v>173</v>
      </c>
      <c r="B32" s="30" t="s">
        <v>174</v>
      </c>
      <c r="C32" s="31" t="str">
        <f>HYPERLINK("http://atberg.aha.ru/samovar/kdk06.jpg")</f>
        <v/>
      </c>
      <c r="D32" s="32" t="s">
        <v>155</v>
      </c>
      <c r="E32" s="30" t="s">
        <v>175</v>
      </c>
      <c r="F32" s="33" t="s">
        <v>176</v>
      </c>
      <c r="G32" s="30"/>
      <c r="H32" s="34" t="s">
        <v>125</v>
      </c>
      <c r="I32" s="35"/>
      <c r="J32" s="36" t="s">
        <v>126</v>
      </c>
      <c r="K32" s="36" t="s">
        <v>158</v>
      </c>
      <c r="L32" s="36" t="s">
        <v>1414</v>
      </c>
      <c r="M32" s="30" t="s">
        <v>82</v>
      </c>
      <c r="N32" s="2" t="s">
        <v>159</v>
      </c>
      <c r="O32" s="30" t="s">
        <v>160</v>
      </c>
      <c r="P32" s="3" t="s">
        <v>85</v>
      </c>
      <c r="Q32" s="3" t="s">
        <v>177</v>
      </c>
      <c r="R32" s="30">
        <v>223.48</v>
      </c>
      <c r="S32" t="s">
        <v>1166</v>
      </c>
      <c r="T32" t="s">
        <v>1385</v>
      </c>
    </row>
    <row r="33" spans="1:20" ht="22.5" customHeight="1" x14ac:dyDescent="0.2">
      <c r="A33" s="30" t="s">
        <v>178</v>
      </c>
      <c r="B33" s="30" t="s">
        <v>179</v>
      </c>
      <c r="C33" s="31" t="str">
        <f>HYPERLINK("http://atberg.aha.ru/samovar/kdk05.jpg")</f>
        <v/>
      </c>
      <c r="D33" s="32" t="s">
        <v>155</v>
      </c>
      <c r="E33" s="30" t="s">
        <v>180</v>
      </c>
      <c r="F33" s="33" t="s">
        <v>181</v>
      </c>
      <c r="G33" s="30"/>
      <c r="H33" s="34" t="s">
        <v>125</v>
      </c>
      <c r="I33" s="35"/>
      <c r="J33" s="36" t="s">
        <v>126</v>
      </c>
      <c r="K33" s="36" t="s">
        <v>182</v>
      </c>
      <c r="L33" s="36" t="s">
        <v>1110</v>
      </c>
      <c r="M33" s="30" t="s">
        <v>82</v>
      </c>
      <c r="N33" s="2" t="s">
        <v>159</v>
      </c>
      <c r="O33" s="30" t="s">
        <v>160</v>
      </c>
      <c r="P33" s="3" t="s">
        <v>85</v>
      </c>
      <c r="Q33" s="3" t="s">
        <v>177</v>
      </c>
      <c r="R33" s="30">
        <v>223.48</v>
      </c>
      <c r="S33" t="s">
        <v>1072</v>
      </c>
      <c r="T33" t="s">
        <v>1385</v>
      </c>
    </row>
    <row r="34" spans="1:20" ht="22.5" customHeight="1" x14ac:dyDescent="0.2">
      <c r="A34" s="30" t="s">
        <v>183</v>
      </c>
      <c r="B34" s="30" t="s">
        <v>184</v>
      </c>
      <c r="C34" s="31" t="str">
        <f>HYPERLINK("http://atberg.aha.ru/samovar/kdk04.jpg")</f>
        <v/>
      </c>
      <c r="D34" s="32" t="s">
        <v>155</v>
      </c>
      <c r="E34" s="30" t="s">
        <v>185</v>
      </c>
      <c r="F34" s="33" t="s">
        <v>186</v>
      </c>
      <c r="G34" s="30"/>
      <c r="H34" s="34" t="s">
        <v>125</v>
      </c>
      <c r="I34" s="35"/>
      <c r="J34" s="36" t="s">
        <v>126</v>
      </c>
      <c r="K34" s="36" t="s">
        <v>187</v>
      </c>
      <c r="L34" s="36" t="s">
        <v>1052</v>
      </c>
      <c r="M34" s="30" t="s">
        <v>82</v>
      </c>
      <c r="N34" s="2" t="s">
        <v>159</v>
      </c>
      <c r="O34" s="30" t="s">
        <v>160</v>
      </c>
      <c r="P34" s="3" t="s">
        <v>85</v>
      </c>
      <c r="Q34" s="3" t="s">
        <v>177</v>
      </c>
      <c r="R34" s="30">
        <v>223.48</v>
      </c>
      <c r="S34" t="s">
        <v>162</v>
      </c>
      <c r="T34" t="s">
        <v>1385</v>
      </c>
    </row>
    <row r="35" spans="1:20" ht="22.5" customHeight="1" x14ac:dyDescent="0.2">
      <c r="A35" s="30" t="s">
        <v>189</v>
      </c>
      <c r="B35" s="30" t="s">
        <v>190</v>
      </c>
      <c r="C35" s="31" t="str">
        <f>HYPERLINK("http://atberg.aha.ru/samovar/sam-bds06.jpg")</f>
        <v/>
      </c>
      <c r="D35" s="32" t="s">
        <v>91</v>
      </c>
      <c r="E35" s="30" t="s">
        <v>191</v>
      </c>
      <c r="F35" s="33" t="s">
        <v>192</v>
      </c>
      <c r="G35" s="30"/>
      <c r="H35" s="34" t="s">
        <v>125</v>
      </c>
      <c r="I35" s="35"/>
      <c r="J35" s="36" t="s">
        <v>126</v>
      </c>
      <c r="K35" s="36" t="s">
        <v>193</v>
      </c>
      <c r="L35" s="36" t="s">
        <v>1026</v>
      </c>
      <c r="M35" s="30" t="s">
        <v>82</v>
      </c>
      <c r="N35" s="2" t="s">
        <v>128</v>
      </c>
      <c r="O35" s="30" t="s">
        <v>160</v>
      </c>
      <c r="P35" s="3" t="s">
        <v>85</v>
      </c>
      <c r="Q35" s="3" t="s">
        <v>194</v>
      </c>
      <c r="R35" s="30">
        <v>287.83</v>
      </c>
      <c r="S35" t="s">
        <v>971</v>
      </c>
      <c r="T35" t="s">
        <v>874</v>
      </c>
    </row>
    <row r="36" spans="1:20" ht="22.5" customHeight="1" x14ac:dyDescent="0.2">
      <c r="A36" s="30" t="s">
        <v>197</v>
      </c>
      <c r="B36" s="30" t="s">
        <v>198</v>
      </c>
      <c r="C36" s="31" t="str">
        <f>HYPERLINK("http://atberg.aha.ru/samovar/sam-bds09.jpg")</f>
        <v/>
      </c>
      <c r="D36" s="32" t="s">
        <v>155</v>
      </c>
      <c r="E36" s="30" t="s">
        <v>199</v>
      </c>
      <c r="F36" s="33" t="s">
        <v>200</v>
      </c>
      <c r="G36" s="30"/>
      <c r="H36" s="34" t="s">
        <v>125</v>
      </c>
      <c r="I36" s="35"/>
      <c r="J36" s="36" t="s">
        <v>126</v>
      </c>
      <c r="K36" s="36" t="s">
        <v>201</v>
      </c>
      <c r="L36" s="36" t="s">
        <v>252</v>
      </c>
      <c r="M36" s="30" t="s">
        <v>82</v>
      </c>
      <c r="N36" s="2" t="s">
        <v>128</v>
      </c>
      <c r="O36" s="30" t="s">
        <v>95</v>
      </c>
      <c r="P36" s="3" t="s">
        <v>85</v>
      </c>
      <c r="Q36" s="3" t="s">
        <v>194</v>
      </c>
      <c r="R36" s="30">
        <v>99.92</v>
      </c>
      <c r="S36" t="s">
        <v>202</v>
      </c>
      <c r="T36" t="s">
        <v>874</v>
      </c>
    </row>
    <row r="37" spans="1:20" ht="22.5" customHeight="1" x14ac:dyDescent="0.2">
      <c r="A37" s="30" t="s">
        <v>204</v>
      </c>
      <c r="B37" s="30" t="s">
        <v>205</v>
      </c>
      <c r="C37" s="31" t="str">
        <f>HYPERLINK("http://atberg.aha.ru/samovar/sam-bds07.jpg")</f>
        <v/>
      </c>
      <c r="D37" s="32" t="s">
        <v>98</v>
      </c>
      <c r="E37" s="30" t="s">
        <v>206</v>
      </c>
      <c r="F37" s="33" t="s">
        <v>207</v>
      </c>
      <c r="G37" s="30"/>
      <c r="H37" s="34" t="s">
        <v>125</v>
      </c>
      <c r="I37" s="35"/>
      <c r="J37" s="36" t="s">
        <v>126</v>
      </c>
      <c r="K37" s="36" t="s">
        <v>193</v>
      </c>
      <c r="L37" s="36" t="s">
        <v>1026</v>
      </c>
      <c r="M37" s="30" t="s">
        <v>82</v>
      </c>
      <c r="N37" s="2" t="s">
        <v>128</v>
      </c>
      <c r="O37" s="30" t="s">
        <v>160</v>
      </c>
      <c r="P37" s="3" t="s">
        <v>85</v>
      </c>
      <c r="Q37" s="3" t="s">
        <v>194</v>
      </c>
      <c r="R37" s="30">
        <v>287.83</v>
      </c>
      <c r="S37" t="s">
        <v>195</v>
      </c>
      <c r="T37" t="s">
        <v>874</v>
      </c>
    </row>
    <row r="38" spans="1:20" ht="22.5" customHeight="1" x14ac:dyDescent="0.2">
      <c r="A38" s="30" t="s">
        <v>208</v>
      </c>
      <c r="B38" s="30" t="s">
        <v>209</v>
      </c>
      <c r="C38" s="31" t="str">
        <f>HYPERLINK("http://atberg.aha.ru/samovar/sam-bds12.jpg")</f>
        <v/>
      </c>
      <c r="D38" s="32" t="s">
        <v>155</v>
      </c>
      <c r="E38" s="30" t="s">
        <v>210</v>
      </c>
      <c r="F38" s="33" t="s">
        <v>211</v>
      </c>
      <c r="G38" s="30"/>
      <c r="H38" s="34" t="s">
        <v>125</v>
      </c>
      <c r="I38" s="35"/>
      <c r="J38" s="36" t="s">
        <v>126</v>
      </c>
      <c r="K38" s="36" t="s">
        <v>193</v>
      </c>
      <c r="L38" s="36" t="s">
        <v>1026</v>
      </c>
      <c r="M38" s="30" t="s">
        <v>82</v>
      </c>
      <c r="N38" s="2" t="s">
        <v>128</v>
      </c>
      <c r="O38" s="30" t="s">
        <v>212</v>
      </c>
      <c r="P38" s="3" t="s">
        <v>85</v>
      </c>
      <c r="Q38" s="3" t="s">
        <v>194</v>
      </c>
      <c r="R38" s="30">
        <v>258.87</v>
      </c>
      <c r="S38" t="s">
        <v>721</v>
      </c>
      <c r="T38" t="s">
        <v>874</v>
      </c>
    </row>
    <row r="39" spans="1:20" ht="22.5" customHeight="1" x14ac:dyDescent="0.2">
      <c r="A39" s="30" t="s">
        <v>215</v>
      </c>
      <c r="B39" s="30" t="s">
        <v>216</v>
      </c>
      <c r="C39" s="31" t="str">
        <f>HYPERLINK("http://atberg.aha.ru/samovar/sam-bds10.jpg")</f>
        <v/>
      </c>
      <c r="D39" s="32" t="s">
        <v>155</v>
      </c>
      <c r="E39" s="30" t="s">
        <v>217</v>
      </c>
      <c r="F39" s="33" t="s">
        <v>218</v>
      </c>
      <c r="G39" s="30"/>
      <c r="H39" s="34" t="s">
        <v>125</v>
      </c>
      <c r="I39" s="35"/>
      <c r="J39" s="36" t="s">
        <v>126</v>
      </c>
      <c r="K39" s="36" t="s">
        <v>193</v>
      </c>
      <c r="L39" s="36" t="s">
        <v>1026</v>
      </c>
      <c r="M39" s="30" t="s">
        <v>82</v>
      </c>
      <c r="N39" s="2" t="s">
        <v>128</v>
      </c>
      <c r="O39" s="30" t="s">
        <v>219</v>
      </c>
      <c r="P39" s="3" t="s">
        <v>85</v>
      </c>
      <c r="Q39" s="3" t="s">
        <v>194</v>
      </c>
      <c r="R39" s="30">
        <v>258.87</v>
      </c>
      <c r="S39" t="s">
        <v>685</v>
      </c>
      <c r="T39" t="s">
        <v>874</v>
      </c>
    </row>
    <row r="40" spans="1:20" ht="38.25" customHeight="1" x14ac:dyDescent="0.2">
      <c r="A40" s="30" t="s">
        <v>220</v>
      </c>
      <c r="B40" s="30" t="s">
        <v>221</v>
      </c>
      <c r="C40" s="31" t="str">
        <f>HYPERLINK("http://atberg.aha.ru/samovar/sam-bds03.jpg")</f>
        <v/>
      </c>
      <c r="D40" s="32" t="s">
        <v>155</v>
      </c>
      <c r="E40" s="30" t="s">
        <v>222</v>
      </c>
      <c r="F40" s="33" t="s">
        <v>223</v>
      </c>
      <c r="G40" s="30"/>
      <c r="H40" s="34" t="s">
        <v>125</v>
      </c>
      <c r="I40" s="35"/>
      <c r="J40" s="36" t="s">
        <v>126</v>
      </c>
      <c r="K40" s="36" t="s">
        <v>224</v>
      </c>
      <c r="L40" s="36" t="s">
        <v>334</v>
      </c>
      <c r="M40" s="30" t="s">
        <v>82</v>
      </c>
      <c r="N40" s="2" t="s">
        <v>128</v>
      </c>
      <c r="O40" s="30" t="s">
        <v>160</v>
      </c>
      <c r="P40" s="3" t="s">
        <v>85</v>
      </c>
      <c r="Q40" s="3" t="s">
        <v>194</v>
      </c>
      <c r="R40" s="30">
        <v>258.87</v>
      </c>
      <c r="S40" t="s">
        <v>214</v>
      </c>
      <c r="T40" t="s">
        <v>874</v>
      </c>
    </row>
    <row r="41" spans="1:20" ht="38.25" customHeight="1" x14ac:dyDescent="0.2">
      <c r="A41" s="30" t="s">
        <v>225</v>
      </c>
      <c r="B41" s="30" t="s">
        <v>226</v>
      </c>
      <c r="C41" s="31" t="str">
        <f>HYPERLINK("http://atberg.aha.ru/samovar/sam-bds04.jpg")</f>
        <v/>
      </c>
      <c r="D41" s="32" t="s">
        <v>155</v>
      </c>
      <c r="E41" s="30" t="s">
        <v>227</v>
      </c>
      <c r="F41" s="33" t="s">
        <v>228</v>
      </c>
      <c r="G41" s="30"/>
      <c r="H41" s="34" t="s">
        <v>229</v>
      </c>
      <c r="I41" s="35"/>
      <c r="J41" s="36" t="s">
        <v>35</v>
      </c>
      <c r="K41" s="36" t="s">
        <v>230</v>
      </c>
      <c r="L41" s="36" t="s">
        <v>196</v>
      </c>
      <c r="M41" s="30" t="s">
        <v>82</v>
      </c>
      <c r="N41" s="2" t="s">
        <v>128</v>
      </c>
      <c r="O41" s="30" t="s">
        <v>231</v>
      </c>
      <c r="P41" s="3" t="s">
        <v>85</v>
      </c>
      <c r="Q41" s="3" t="s">
        <v>194</v>
      </c>
      <c r="R41" s="30">
        <v>258.87</v>
      </c>
      <c r="S41" t="s">
        <v>203</v>
      </c>
      <c r="T41" t="s">
        <v>874</v>
      </c>
    </row>
    <row r="42" spans="1:20" ht="38.25" customHeight="1" x14ac:dyDescent="0.2">
      <c r="A42" s="30" t="s">
        <v>232</v>
      </c>
      <c r="B42" s="30" t="s">
        <v>233</v>
      </c>
      <c r="C42" s="31" t="str">
        <f>HYPERLINK("http://atberg.aha.ru/samovar/sam-bds02.jpg")</f>
        <v/>
      </c>
      <c r="D42" s="32" t="s">
        <v>155</v>
      </c>
      <c r="E42" s="30" t="s">
        <v>234</v>
      </c>
      <c r="F42" s="33" t="s">
        <v>235</v>
      </c>
      <c r="G42" s="30"/>
      <c r="H42" s="34" t="s">
        <v>229</v>
      </c>
      <c r="I42" s="35"/>
      <c r="J42" s="36" t="s">
        <v>35</v>
      </c>
      <c r="K42" s="36" t="s">
        <v>236</v>
      </c>
      <c r="L42" s="36" t="s">
        <v>163</v>
      </c>
      <c r="M42" s="30" t="s">
        <v>82</v>
      </c>
      <c r="N42" s="2" t="s">
        <v>128</v>
      </c>
      <c r="O42" s="30" t="s">
        <v>237</v>
      </c>
      <c r="P42" s="3" t="s">
        <v>85</v>
      </c>
      <c r="Q42" s="3" t="s">
        <v>194</v>
      </c>
      <c r="R42" s="30">
        <v>258.87</v>
      </c>
      <c r="S42" t="s">
        <v>132</v>
      </c>
      <c r="T42" t="s">
        <v>874</v>
      </c>
    </row>
    <row r="43" spans="1:20" ht="38.25" customHeight="1" x14ac:dyDescent="0.2">
      <c r="A43" s="30" t="s">
        <v>238</v>
      </c>
      <c r="B43" s="30" t="s">
        <v>239</v>
      </c>
      <c r="C43" s="31" t="str">
        <f>HYPERLINK("http://www.atberg.aha.ru/samovar/sam-bds01.jpg")</f>
        <v/>
      </c>
      <c r="D43" s="32" t="s">
        <v>155</v>
      </c>
      <c r="E43" s="30" t="s">
        <v>240</v>
      </c>
      <c r="F43" s="33" t="s">
        <v>241</v>
      </c>
      <c r="G43" s="30"/>
      <c r="H43" s="34" t="s">
        <v>229</v>
      </c>
      <c r="I43" s="35"/>
      <c r="J43" s="36" t="s">
        <v>35</v>
      </c>
      <c r="K43" s="36" t="s">
        <v>236</v>
      </c>
      <c r="L43" s="36" t="s">
        <v>163</v>
      </c>
      <c r="M43" s="30" t="s">
        <v>82</v>
      </c>
      <c r="N43" s="2" t="s">
        <v>128</v>
      </c>
      <c r="O43" s="30" t="s">
        <v>231</v>
      </c>
      <c r="P43" s="3" t="s">
        <v>85</v>
      </c>
      <c r="Q43" s="3" t="s">
        <v>194</v>
      </c>
      <c r="R43" s="30">
        <v>258.87</v>
      </c>
      <c r="S43" t="s">
        <v>213</v>
      </c>
      <c r="T43" t="s">
        <v>874</v>
      </c>
    </row>
    <row r="44" spans="1:20" ht="33.75" customHeight="1" x14ac:dyDescent="0.2">
      <c r="A44" s="30" t="s">
        <v>243</v>
      </c>
      <c r="B44" s="30" t="s">
        <v>244</v>
      </c>
      <c r="C44" s="31" t="str">
        <f>HYPERLINK("http://www.atberg.aha.ru/samovar/shkalisa.gif")</f>
        <v/>
      </c>
      <c r="D44" s="32" t="s">
        <v>245</v>
      </c>
      <c r="E44" s="30" t="s">
        <v>246</v>
      </c>
      <c r="F44" s="33" t="s">
        <v>247</v>
      </c>
      <c r="G44" s="30"/>
      <c r="H44" s="34" t="s">
        <v>125</v>
      </c>
      <c r="I44" s="35"/>
      <c r="J44" s="36" t="s">
        <v>126</v>
      </c>
      <c r="K44" s="36" t="s">
        <v>248</v>
      </c>
      <c r="L44" s="36" t="s">
        <v>114</v>
      </c>
      <c r="M44" s="30" t="s">
        <v>82</v>
      </c>
      <c r="N44" s="2" t="s">
        <v>128</v>
      </c>
      <c r="O44" s="30" t="s">
        <v>249</v>
      </c>
      <c r="P44" s="3" t="s">
        <v>85</v>
      </c>
      <c r="Q44" s="3" t="s">
        <v>250</v>
      </c>
      <c r="R44" s="30">
        <v>211.38</v>
      </c>
      <c r="S44" t="s">
        <v>88</v>
      </c>
      <c r="T44" t="s">
        <v>23</v>
      </c>
    </row>
    <row r="45" spans="1:20" ht="33.75" customHeight="1" x14ac:dyDescent="0.2">
      <c r="A45" s="30" t="s">
        <v>253</v>
      </c>
      <c r="B45" s="30" t="s">
        <v>254</v>
      </c>
      <c r="C45" s="31" t="str">
        <f>HYPERLINK("http://www.atberg.aha.ru/samovar/alyiidrugierasskazy.gif")</f>
        <v/>
      </c>
      <c r="D45" s="32" t="s">
        <v>255</v>
      </c>
      <c r="E45" s="30" t="s">
        <v>256</v>
      </c>
      <c r="F45" s="33" t="s">
        <v>257</v>
      </c>
      <c r="G45" s="30"/>
      <c r="H45" s="34" t="s">
        <v>125</v>
      </c>
      <c r="I45" s="35"/>
      <c r="J45" s="36" t="s">
        <v>126</v>
      </c>
      <c r="K45" s="36" t="s">
        <v>258</v>
      </c>
      <c r="L45" s="36" t="s">
        <v>22</v>
      </c>
      <c r="M45" s="30" t="s">
        <v>82</v>
      </c>
      <c r="N45" s="2" t="s">
        <v>128</v>
      </c>
      <c r="O45" s="30" t="s">
        <v>259</v>
      </c>
      <c r="P45" s="3" t="s">
        <v>85</v>
      </c>
      <c r="Q45" s="3" t="s">
        <v>250</v>
      </c>
      <c r="R45" s="30">
        <v>211.38</v>
      </c>
      <c r="S45" t="s">
        <v>25</v>
      </c>
      <c r="T45" t="s">
        <v>23</v>
      </c>
    </row>
    <row r="46" spans="1:20" ht="22.5" customHeight="1" x14ac:dyDescent="0.2">
      <c r="A46" s="30" t="s">
        <v>260</v>
      </c>
      <c r="B46" s="30" t="s">
        <v>261</v>
      </c>
      <c r="C46" s="31" t="str">
        <f>HYPERLINK("http://atberg.aha.ru/samovar/sam-shb24.jpg")</f>
        <v/>
      </c>
      <c r="D46" s="32" t="s">
        <v>155</v>
      </c>
      <c r="E46" s="30" t="s">
        <v>262</v>
      </c>
      <c r="F46" s="33" t="s">
        <v>263</v>
      </c>
      <c r="G46" s="30"/>
      <c r="H46" s="34" t="s">
        <v>125</v>
      </c>
      <c r="I46" s="35"/>
      <c r="J46" s="36" t="s">
        <v>126</v>
      </c>
      <c r="K46" s="36" t="s">
        <v>264</v>
      </c>
      <c r="L46" s="36" t="s">
        <v>72</v>
      </c>
      <c r="M46" s="30" t="s">
        <v>82</v>
      </c>
      <c r="N46" s="2" t="s">
        <v>128</v>
      </c>
      <c r="O46" s="30" t="s">
        <v>84</v>
      </c>
      <c r="P46" s="3" t="s">
        <v>85</v>
      </c>
      <c r="Q46" s="3" t="s">
        <v>265</v>
      </c>
      <c r="R46" s="30">
        <v>211.38</v>
      </c>
      <c r="S46" t="s">
        <v>73</v>
      </c>
      <c r="T46" t="s">
        <v>23</v>
      </c>
    </row>
    <row r="47" spans="1:20" ht="33.75" customHeight="1" x14ac:dyDescent="0.2">
      <c r="A47" s="30" t="s">
        <v>266</v>
      </c>
      <c r="B47" s="30" t="s">
        <v>267</v>
      </c>
      <c r="C47" s="31" t="str">
        <f>HYPERLINK("http://www.atberg.aha.ru/samovar/barankinbudchel.gif")</f>
        <v/>
      </c>
      <c r="D47" s="32" t="s">
        <v>268</v>
      </c>
      <c r="E47" s="30" t="s">
        <v>269</v>
      </c>
      <c r="F47" s="33" t="s">
        <v>270</v>
      </c>
      <c r="G47" s="30"/>
      <c r="H47" s="34" t="s">
        <v>125</v>
      </c>
      <c r="I47" s="35"/>
      <c r="J47" s="36" t="s">
        <v>126</v>
      </c>
      <c r="K47" s="36" t="s">
        <v>271</v>
      </c>
      <c r="L47" s="36" t="s">
        <v>119</v>
      </c>
      <c r="M47" s="30" t="s">
        <v>82</v>
      </c>
      <c r="N47" s="2" t="s">
        <v>128</v>
      </c>
      <c r="O47" s="30" t="s">
        <v>272</v>
      </c>
      <c r="P47" s="3" t="s">
        <v>85</v>
      </c>
      <c r="Q47" s="3" t="s">
        <v>250</v>
      </c>
      <c r="R47" s="30">
        <v>211.38</v>
      </c>
      <c r="S47" t="s">
        <v>152</v>
      </c>
      <c r="T47" t="s">
        <v>23</v>
      </c>
    </row>
    <row r="48" spans="1:20" ht="33.75" customHeight="1" x14ac:dyDescent="0.2">
      <c r="A48" s="30" t="s">
        <v>273</v>
      </c>
      <c r="B48" s="30" t="s">
        <v>274</v>
      </c>
      <c r="C48" s="31" t="str">
        <f>HYPERLINK("http://www.atberg.aha.ru/samovar/basnikrylova.gif")</f>
        <v/>
      </c>
      <c r="D48" s="32" t="s">
        <v>275</v>
      </c>
      <c r="E48" s="30" t="s">
        <v>276</v>
      </c>
      <c r="F48" s="33" t="s">
        <v>277</v>
      </c>
      <c r="G48" s="30"/>
      <c r="H48" s="34" t="s">
        <v>125</v>
      </c>
      <c r="I48" s="35"/>
      <c r="J48" s="36" t="s">
        <v>126</v>
      </c>
      <c r="K48" s="36" t="s">
        <v>278</v>
      </c>
      <c r="L48" s="36" t="s">
        <v>188</v>
      </c>
      <c r="M48" s="30" t="s">
        <v>82</v>
      </c>
      <c r="N48" s="2" t="s">
        <v>128</v>
      </c>
      <c r="O48" s="30" t="s">
        <v>279</v>
      </c>
      <c r="P48" s="3" t="s">
        <v>85</v>
      </c>
      <c r="Q48" s="3" t="s">
        <v>265</v>
      </c>
      <c r="R48" s="30">
        <v>211.38</v>
      </c>
      <c r="S48" t="s">
        <v>242</v>
      </c>
      <c r="T48" t="s">
        <v>23</v>
      </c>
    </row>
    <row r="49" spans="1:20" ht="33.75" customHeight="1" x14ac:dyDescent="0.2">
      <c r="A49" s="30" t="s">
        <v>280</v>
      </c>
      <c r="B49" s="30" t="s">
        <v>281</v>
      </c>
      <c r="C49" s="31" t="str">
        <f>HYPERLINK("http://www.atberg.aha.ru/samovar/shkbelklyk.gif")</f>
        <v/>
      </c>
      <c r="D49" s="32" t="s">
        <v>282</v>
      </c>
      <c r="E49" s="30" t="s">
        <v>283</v>
      </c>
      <c r="F49" s="33" t="s">
        <v>284</v>
      </c>
      <c r="G49" s="30"/>
      <c r="H49" s="34" t="s">
        <v>125</v>
      </c>
      <c r="I49" s="35"/>
      <c r="J49" s="36" t="s">
        <v>126</v>
      </c>
      <c r="K49" s="36" t="s">
        <v>285</v>
      </c>
      <c r="L49" s="36" t="s">
        <v>712</v>
      </c>
      <c r="M49" s="30" t="s">
        <v>82</v>
      </c>
      <c r="N49" s="2" t="s">
        <v>128</v>
      </c>
      <c r="O49" s="30" t="s">
        <v>237</v>
      </c>
      <c r="P49" s="3" t="s">
        <v>85</v>
      </c>
      <c r="Q49" s="3" t="s">
        <v>250</v>
      </c>
      <c r="R49" s="30">
        <v>211.38</v>
      </c>
      <c r="S49" t="s">
        <v>786</v>
      </c>
      <c r="T49" t="s">
        <v>23</v>
      </c>
    </row>
    <row r="50" spans="1:20" ht="22.5" customHeight="1" x14ac:dyDescent="0.2">
      <c r="A50" s="30" t="s">
        <v>286</v>
      </c>
      <c r="B50" s="30" t="s">
        <v>287</v>
      </c>
      <c r="C50" s="31" t="str">
        <f>HYPERLINK("http://atberg.aha.ru/samovar/sam-shb28.jpg")</f>
        <v/>
      </c>
      <c r="D50" s="32" t="s">
        <v>288</v>
      </c>
      <c r="E50" s="30" t="s">
        <v>289</v>
      </c>
      <c r="F50" s="33" t="s">
        <v>290</v>
      </c>
      <c r="G50" s="30"/>
      <c r="H50" s="34" t="s">
        <v>125</v>
      </c>
      <c r="I50" s="35"/>
      <c r="J50" s="36" t="s">
        <v>126</v>
      </c>
      <c r="K50" s="36" t="s">
        <v>291</v>
      </c>
      <c r="L50" s="36" t="s">
        <v>815</v>
      </c>
      <c r="M50" s="30" t="s">
        <v>82</v>
      </c>
      <c r="N50" s="2" t="s">
        <v>128</v>
      </c>
      <c r="O50" s="30" t="s">
        <v>84</v>
      </c>
      <c r="P50" s="3" t="s">
        <v>85</v>
      </c>
      <c r="Q50" s="3" t="s">
        <v>250</v>
      </c>
      <c r="R50" s="30">
        <v>211.38</v>
      </c>
      <c r="S50" t="s">
        <v>864</v>
      </c>
      <c r="T50" t="s">
        <v>23</v>
      </c>
    </row>
    <row r="51" spans="1:20" ht="22.5" customHeight="1" x14ac:dyDescent="0.2">
      <c r="A51" s="30" t="s">
        <v>292</v>
      </c>
      <c r="B51" s="30" t="s">
        <v>293</v>
      </c>
      <c r="C51" s="31" t="str">
        <f>HYPERLINK("http://www.atberg.aha.ru/samovar/byliny.gif")</f>
        <v/>
      </c>
      <c r="D51" s="32" t="s">
        <v>294</v>
      </c>
      <c r="E51" s="30" t="s">
        <v>295</v>
      </c>
      <c r="F51" s="33" t="s">
        <v>296</v>
      </c>
      <c r="G51" s="30"/>
      <c r="H51" s="34" t="s">
        <v>125</v>
      </c>
      <c r="I51" s="35"/>
      <c r="J51" s="36" t="s">
        <v>126</v>
      </c>
      <c r="K51" s="36" t="s">
        <v>100</v>
      </c>
      <c r="L51" s="36" t="s">
        <v>890</v>
      </c>
      <c r="M51" s="30" t="s">
        <v>82</v>
      </c>
      <c r="N51" s="2" t="s">
        <v>128</v>
      </c>
      <c r="O51" s="30" t="s">
        <v>84</v>
      </c>
      <c r="P51" s="3" t="s">
        <v>85</v>
      </c>
      <c r="Q51" s="3" t="s">
        <v>265</v>
      </c>
      <c r="R51" s="30">
        <v>211.38</v>
      </c>
      <c r="S51" t="s">
        <v>961</v>
      </c>
      <c r="T51" t="s">
        <v>23</v>
      </c>
    </row>
    <row r="52" spans="1:20" ht="22.5" customHeight="1" x14ac:dyDescent="0.2">
      <c r="A52" s="30" t="s">
        <v>297</v>
      </c>
      <c r="B52" s="30" t="s">
        <v>298</v>
      </c>
      <c r="C52" s="31" t="str">
        <f>HYPERLINK("http://atberg.aha.ru/samovar/sam-shb13.jpg")</f>
        <v/>
      </c>
      <c r="D52" s="32" t="s">
        <v>299</v>
      </c>
      <c r="E52" s="30" t="s">
        <v>300</v>
      </c>
      <c r="F52" s="33" t="s">
        <v>301</v>
      </c>
      <c r="G52" s="30"/>
      <c r="H52" s="34" t="s">
        <v>125</v>
      </c>
      <c r="I52" s="35"/>
      <c r="J52" s="36" t="s">
        <v>126</v>
      </c>
      <c r="K52" s="36" t="s">
        <v>271</v>
      </c>
      <c r="L52" s="36" t="s">
        <v>119</v>
      </c>
      <c r="M52" s="30" t="s">
        <v>82</v>
      </c>
      <c r="N52" s="2" t="s">
        <v>128</v>
      </c>
      <c r="O52" s="30" t="s">
        <v>302</v>
      </c>
      <c r="P52" s="3" t="s">
        <v>85</v>
      </c>
      <c r="Q52" s="3" t="s">
        <v>250</v>
      </c>
      <c r="R52" s="30">
        <v>211.38</v>
      </c>
      <c r="S52" t="s">
        <v>1016</v>
      </c>
      <c r="T52" t="s">
        <v>23</v>
      </c>
    </row>
    <row r="53" spans="1:20" ht="33.75" customHeight="1" x14ac:dyDescent="0.2">
      <c r="A53" s="30" t="s">
        <v>303</v>
      </c>
      <c r="B53" s="30" t="s">
        <v>304</v>
      </c>
      <c r="C53" s="31" t="str">
        <f>HYPERLINK("http://www.atberg.aha.ru/samovar/vstranenevyuchurokov.gif")</f>
        <v/>
      </c>
      <c r="D53" s="32" t="s">
        <v>305</v>
      </c>
      <c r="E53" s="30" t="s">
        <v>306</v>
      </c>
      <c r="F53" s="33" t="s">
        <v>307</v>
      </c>
      <c r="G53" s="30"/>
      <c r="H53" s="34" t="s">
        <v>125</v>
      </c>
      <c r="I53" s="35"/>
      <c r="J53" s="36" t="s">
        <v>126</v>
      </c>
      <c r="K53" s="36" t="s">
        <v>308</v>
      </c>
      <c r="L53" s="36" t="s">
        <v>1039</v>
      </c>
      <c r="M53" s="30" t="s">
        <v>82</v>
      </c>
      <c r="N53" s="2" t="s">
        <v>128</v>
      </c>
      <c r="O53" s="30" t="s">
        <v>272</v>
      </c>
      <c r="P53" s="3" t="s">
        <v>85</v>
      </c>
      <c r="Q53" s="3" t="s">
        <v>250</v>
      </c>
      <c r="R53" s="30">
        <v>211.38</v>
      </c>
      <c r="S53" t="s">
        <v>1040</v>
      </c>
      <c r="T53" t="s">
        <v>23</v>
      </c>
    </row>
    <row r="54" spans="1:20" ht="33.75" customHeight="1" x14ac:dyDescent="0.2">
      <c r="A54" s="30" t="s">
        <v>309</v>
      </c>
      <c r="B54" s="30" t="s">
        <v>310</v>
      </c>
      <c r="C54" s="31" t="str">
        <f>HYPERLINK("http://atberg.aha.ru/samovar/vstranenevyuchurokov2.jpg")</f>
        <v/>
      </c>
      <c r="D54" s="32" t="s">
        <v>305</v>
      </c>
      <c r="E54" s="30" t="s">
        <v>311</v>
      </c>
      <c r="F54" s="33" t="s">
        <v>312</v>
      </c>
      <c r="G54" s="30"/>
      <c r="H54" s="34" t="s">
        <v>125</v>
      </c>
      <c r="I54" s="35"/>
      <c r="J54" s="36" t="s">
        <v>126</v>
      </c>
      <c r="K54" s="36" t="s">
        <v>313</v>
      </c>
      <c r="L54" s="36" t="s">
        <v>1060</v>
      </c>
      <c r="M54" s="30" t="s">
        <v>82</v>
      </c>
      <c r="N54" s="2" t="s">
        <v>128</v>
      </c>
      <c r="O54" s="30" t="s">
        <v>279</v>
      </c>
      <c r="P54" s="3" t="s">
        <v>85</v>
      </c>
      <c r="Q54" s="3" t="s">
        <v>250</v>
      </c>
      <c r="R54" s="30">
        <v>211.38</v>
      </c>
      <c r="S54" t="s">
        <v>1061</v>
      </c>
      <c r="T54" t="s">
        <v>23</v>
      </c>
    </row>
    <row r="55" spans="1:20" ht="63.75" customHeight="1" x14ac:dyDescent="0.2">
      <c r="A55" s="30" t="s">
        <v>314</v>
      </c>
      <c r="B55" s="30" t="s">
        <v>315</v>
      </c>
      <c r="C55" s="31" t="str">
        <f>HYPERLINK("http://www.atberg.aha.ru/samovar/sam-shb05.jpg")</f>
        <v/>
      </c>
      <c r="D55" s="32" t="s">
        <v>316</v>
      </c>
      <c r="E55" s="30" t="s">
        <v>317</v>
      </c>
      <c r="F55" s="33" t="s">
        <v>318</v>
      </c>
      <c r="G55" s="30"/>
      <c r="H55" s="34" t="s">
        <v>125</v>
      </c>
      <c r="I55" s="35"/>
      <c r="J55" s="36" t="s">
        <v>126</v>
      </c>
      <c r="K55" s="36" t="s">
        <v>319</v>
      </c>
      <c r="L55" s="36" t="s">
        <v>1100</v>
      </c>
      <c r="M55" s="30" t="s">
        <v>82</v>
      </c>
      <c r="N55" s="2" t="s">
        <v>128</v>
      </c>
      <c r="O55" s="30" t="s">
        <v>129</v>
      </c>
      <c r="P55" s="3" t="s">
        <v>85</v>
      </c>
      <c r="Q55" s="3" t="s">
        <v>250</v>
      </c>
      <c r="R55" s="30">
        <v>211.38</v>
      </c>
      <c r="S55" t="s">
        <v>1158</v>
      </c>
      <c r="T55" t="s">
        <v>23</v>
      </c>
    </row>
    <row r="56" spans="1:20" ht="33.75" customHeight="1" x14ac:dyDescent="0.2">
      <c r="A56" s="30" t="s">
        <v>320</v>
      </c>
      <c r="B56" s="30" t="s">
        <v>321</v>
      </c>
      <c r="C56" s="31" t="str">
        <f>HYPERLINK("http://www.atberg.aha.ru/samovar/sam-shb03.jpg")</f>
        <v/>
      </c>
      <c r="D56" s="32" t="s">
        <v>322</v>
      </c>
      <c r="E56" s="30" t="s">
        <v>323</v>
      </c>
      <c r="F56" s="33" t="s">
        <v>324</v>
      </c>
      <c r="G56" s="30"/>
      <c r="H56" s="34" t="s">
        <v>125</v>
      </c>
      <c r="I56" s="35"/>
      <c r="J56" s="36" t="s">
        <v>126</v>
      </c>
      <c r="K56" s="36" t="s">
        <v>187</v>
      </c>
      <c r="L56" s="36" t="s">
        <v>1052</v>
      </c>
      <c r="M56" s="30" t="s">
        <v>82</v>
      </c>
      <c r="N56" s="2" t="s">
        <v>128</v>
      </c>
      <c r="O56" s="30" t="s">
        <v>160</v>
      </c>
      <c r="P56" s="3" t="s">
        <v>85</v>
      </c>
      <c r="Q56" s="3" t="s">
        <v>250</v>
      </c>
      <c r="R56" s="30">
        <v>211.38</v>
      </c>
      <c r="S56" t="s">
        <v>1196</v>
      </c>
      <c r="T56" t="s">
        <v>23</v>
      </c>
    </row>
    <row r="57" spans="1:20" ht="51" customHeight="1" x14ac:dyDescent="0.2">
      <c r="A57" s="38" t="s">
        <v>325</v>
      </c>
      <c r="B57" s="38" t="s">
        <v>326</v>
      </c>
      <c r="C57" s="31" t="str">
        <f>HYPERLINK("http://atberg.aha.ru/samovar/sam-shb32.jpg")</f>
        <v/>
      </c>
      <c r="D57" s="39" t="s">
        <v>327</v>
      </c>
      <c r="E57" s="38" t="s">
        <v>328</v>
      </c>
      <c r="F57" s="40" t="s">
        <v>329</v>
      </c>
      <c r="G57" s="38" t="s">
        <v>330</v>
      </c>
      <c r="H57" s="41" t="s">
        <v>125</v>
      </c>
      <c r="I57" s="42"/>
      <c r="J57" s="43" t="s">
        <v>126</v>
      </c>
      <c r="K57" s="43" t="s">
        <v>331</v>
      </c>
      <c r="L57" s="43" t="s">
        <v>1197</v>
      </c>
      <c r="M57" s="38" t="s">
        <v>82</v>
      </c>
      <c r="N57" s="4" t="s">
        <v>128</v>
      </c>
      <c r="O57" s="38" t="s">
        <v>160</v>
      </c>
      <c r="P57" s="5" t="s">
        <v>85</v>
      </c>
      <c r="Q57" s="5" t="s">
        <v>332</v>
      </c>
      <c r="R57" s="38">
        <v>263.27</v>
      </c>
      <c r="S57" t="s">
        <v>333</v>
      </c>
      <c r="T57" t="s">
        <v>23</v>
      </c>
    </row>
    <row r="58" spans="1:20" ht="63.75" customHeight="1" x14ac:dyDescent="0.2">
      <c r="A58" s="30" t="s">
        <v>335</v>
      </c>
      <c r="B58" s="30" t="s">
        <v>336</v>
      </c>
      <c r="C58" s="31" t="str">
        <f>HYPERLINK("http://www.atberg.aha.ru/samovar/shkvnekcht1.gif")</f>
        <v/>
      </c>
      <c r="D58" s="32" t="s">
        <v>337</v>
      </c>
      <c r="E58" s="30" t="s">
        <v>338</v>
      </c>
      <c r="F58" s="33" t="s">
        <v>339</v>
      </c>
      <c r="G58" s="30"/>
      <c r="H58" s="34" t="s">
        <v>125</v>
      </c>
      <c r="I58" s="35"/>
      <c r="J58" s="36" t="s">
        <v>126</v>
      </c>
      <c r="K58" s="36" t="s">
        <v>340</v>
      </c>
      <c r="L58" s="36" t="s">
        <v>1235</v>
      </c>
      <c r="M58" s="30" t="s">
        <v>82</v>
      </c>
      <c r="N58" s="2" t="s">
        <v>128</v>
      </c>
      <c r="O58" s="30" t="s">
        <v>144</v>
      </c>
      <c r="P58" s="3" t="s">
        <v>85</v>
      </c>
      <c r="Q58" s="3" t="s">
        <v>265</v>
      </c>
      <c r="R58" s="30">
        <v>211.38</v>
      </c>
      <c r="S58" t="s">
        <v>1299</v>
      </c>
      <c r="T58" t="s">
        <v>23</v>
      </c>
    </row>
    <row r="59" spans="1:20" ht="51" customHeight="1" x14ac:dyDescent="0.2">
      <c r="A59" s="30" t="s">
        <v>341</v>
      </c>
      <c r="B59" s="30" t="s">
        <v>342</v>
      </c>
      <c r="C59" s="31" t="str">
        <f>HYPERLINK("http://www.atberg.aha.ru/samovar/shkvnekcht2.gif")</f>
        <v/>
      </c>
      <c r="D59" s="32" t="s">
        <v>343</v>
      </c>
      <c r="E59" s="30" t="s">
        <v>344</v>
      </c>
      <c r="F59" s="33" t="s">
        <v>345</v>
      </c>
      <c r="G59" s="30"/>
      <c r="H59" s="34" t="s">
        <v>125</v>
      </c>
      <c r="I59" s="35"/>
      <c r="J59" s="36" t="s">
        <v>126</v>
      </c>
      <c r="K59" s="36" t="s">
        <v>100</v>
      </c>
      <c r="L59" s="36" t="s">
        <v>890</v>
      </c>
      <c r="M59" s="30" t="s">
        <v>82</v>
      </c>
      <c r="N59" s="2" t="s">
        <v>128</v>
      </c>
      <c r="O59" s="30" t="s">
        <v>144</v>
      </c>
      <c r="P59" s="3" t="s">
        <v>85</v>
      </c>
      <c r="Q59" s="3" t="s">
        <v>265</v>
      </c>
      <c r="R59" s="30">
        <v>211.38</v>
      </c>
      <c r="S59" t="s">
        <v>1319</v>
      </c>
      <c r="T59" t="s">
        <v>23</v>
      </c>
    </row>
    <row r="60" spans="1:20" ht="51" customHeight="1" x14ac:dyDescent="0.2">
      <c r="A60" s="30" t="s">
        <v>346</v>
      </c>
      <c r="B60" s="30" t="s">
        <v>347</v>
      </c>
      <c r="C60" s="31" t="str">
        <f>HYPERLINK("http://atberg.aha.ru/samovar/sam-shb10.jpg")</f>
        <v/>
      </c>
      <c r="D60" s="32" t="s">
        <v>155</v>
      </c>
      <c r="E60" s="30" t="s">
        <v>348</v>
      </c>
      <c r="F60" s="33" t="s">
        <v>349</v>
      </c>
      <c r="G60" s="30"/>
      <c r="H60" s="34" t="s">
        <v>125</v>
      </c>
      <c r="I60" s="35"/>
      <c r="J60" s="36" t="s">
        <v>126</v>
      </c>
      <c r="K60" s="36" t="s">
        <v>258</v>
      </c>
      <c r="L60" s="36" t="s">
        <v>22</v>
      </c>
      <c r="M60" s="30" t="s">
        <v>82</v>
      </c>
      <c r="N60" s="2" t="s">
        <v>128</v>
      </c>
      <c r="O60" s="30" t="s">
        <v>129</v>
      </c>
      <c r="P60" s="3" t="s">
        <v>85</v>
      </c>
      <c r="Q60" s="3" t="s">
        <v>265</v>
      </c>
      <c r="R60" s="30">
        <v>211.38</v>
      </c>
      <c r="S60" t="s">
        <v>1376</v>
      </c>
      <c r="T60" t="s">
        <v>23</v>
      </c>
    </row>
    <row r="61" spans="1:20" ht="51" customHeight="1" x14ac:dyDescent="0.2">
      <c r="A61" s="30" t="s">
        <v>350</v>
      </c>
      <c r="B61" s="30" t="s">
        <v>351</v>
      </c>
      <c r="C61" s="31" t="str">
        <f>HYPERLINK("http://atberg.aha.ru/samovar/sam-shb11.jpg")</f>
        <v/>
      </c>
      <c r="D61" s="32" t="s">
        <v>155</v>
      </c>
      <c r="E61" s="30" t="s">
        <v>352</v>
      </c>
      <c r="F61" s="33" t="s">
        <v>353</v>
      </c>
      <c r="G61" s="30"/>
      <c r="H61" s="34" t="s">
        <v>125</v>
      </c>
      <c r="I61" s="35"/>
      <c r="J61" s="36" t="s">
        <v>126</v>
      </c>
      <c r="K61" s="36" t="s">
        <v>354</v>
      </c>
      <c r="L61" s="36" t="s">
        <v>1393</v>
      </c>
      <c r="M61" s="30" t="s">
        <v>82</v>
      </c>
      <c r="N61" s="2" t="s">
        <v>128</v>
      </c>
      <c r="O61" s="30" t="s">
        <v>129</v>
      </c>
      <c r="P61" s="3" t="s">
        <v>85</v>
      </c>
      <c r="Q61" s="3" t="s">
        <v>250</v>
      </c>
      <c r="R61" s="30">
        <v>211.38</v>
      </c>
      <c r="S61" t="s">
        <v>1423</v>
      </c>
      <c r="T61" t="s">
        <v>23</v>
      </c>
    </row>
    <row r="62" spans="1:20" ht="25.5" customHeight="1" x14ac:dyDescent="0.2">
      <c r="A62" s="30" t="s">
        <v>355</v>
      </c>
      <c r="B62" s="30" t="s">
        <v>356</v>
      </c>
      <c r="C62" s="31" t="str">
        <f>HYPERLINK("http://atberg.aha.ru/samovar/shkvnekch5.jpg")</f>
        <v/>
      </c>
      <c r="D62" s="32" t="s">
        <v>155</v>
      </c>
      <c r="E62" s="30" t="s">
        <v>357</v>
      </c>
      <c r="F62" s="33" t="s">
        <v>358</v>
      </c>
      <c r="G62" s="30"/>
      <c r="H62" s="34" t="s">
        <v>125</v>
      </c>
      <c r="I62" s="35"/>
      <c r="J62" s="36" t="s">
        <v>126</v>
      </c>
      <c r="K62" s="36" t="s">
        <v>359</v>
      </c>
      <c r="L62" s="36" t="s">
        <v>1433</v>
      </c>
      <c r="M62" s="30" t="s">
        <v>82</v>
      </c>
      <c r="N62" s="2" t="s">
        <v>128</v>
      </c>
      <c r="O62" s="30" t="s">
        <v>144</v>
      </c>
      <c r="P62" s="3" t="s">
        <v>85</v>
      </c>
      <c r="Q62" s="3" t="s">
        <v>250</v>
      </c>
      <c r="R62" s="30">
        <v>211.38</v>
      </c>
      <c r="S62" t="s">
        <v>1452</v>
      </c>
      <c r="T62" t="s">
        <v>23</v>
      </c>
    </row>
    <row r="63" spans="1:20" ht="22.5" customHeight="1" x14ac:dyDescent="0.2">
      <c r="A63" s="30" t="s">
        <v>360</v>
      </c>
      <c r="B63" s="30" t="s">
        <v>361</v>
      </c>
      <c r="C63" s="31" t="str">
        <f>HYPERLINK("http://www.atberg.aha.ru/samovar/Vogdkr.gif")</f>
        <v/>
      </c>
      <c r="D63" s="32" t="s">
        <v>362</v>
      </c>
      <c r="E63" s="30" t="s">
        <v>363</v>
      </c>
      <c r="F63" s="33" t="s">
        <v>364</v>
      </c>
      <c r="G63" s="30"/>
      <c r="H63" s="34" t="s">
        <v>125</v>
      </c>
      <c r="I63" s="35"/>
      <c r="J63" s="36" t="s">
        <v>126</v>
      </c>
      <c r="K63" s="36" t="s">
        <v>365</v>
      </c>
      <c r="L63" s="36" t="s">
        <v>1453</v>
      </c>
      <c r="M63" s="30" t="s">
        <v>82</v>
      </c>
      <c r="N63" s="2" t="s">
        <v>128</v>
      </c>
      <c r="O63" s="30" t="s">
        <v>129</v>
      </c>
      <c r="P63" s="3" t="s">
        <v>85</v>
      </c>
      <c r="Q63" s="3" t="s">
        <v>250</v>
      </c>
      <c r="R63" s="30">
        <v>211.38</v>
      </c>
      <c r="S63" t="s">
        <v>1469</v>
      </c>
      <c r="T63" t="s">
        <v>23</v>
      </c>
    </row>
    <row r="64" spans="1:20" ht="33.75" customHeight="1" x14ac:dyDescent="0.2">
      <c r="A64" s="30" t="s">
        <v>366</v>
      </c>
      <c r="B64" s="30" t="s">
        <v>367</v>
      </c>
      <c r="C64" s="31" t="str">
        <f>HYPERLINK("http://www.atberg.aha.ru/samovar/volshebnikizumrgoroda.gif")</f>
        <v/>
      </c>
      <c r="D64" s="32" t="s">
        <v>368</v>
      </c>
      <c r="E64" s="30" t="s">
        <v>369</v>
      </c>
      <c r="F64" s="33" t="s">
        <v>370</v>
      </c>
      <c r="G64" s="30"/>
      <c r="H64" s="34" t="s">
        <v>125</v>
      </c>
      <c r="I64" s="35"/>
      <c r="J64" s="36" t="s">
        <v>126</v>
      </c>
      <c r="K64" s="36" t="s">
        <v>371</v>
      </c>
      <c r="L64" s="36" t="s">
        <v>1235</v>
      </c>
      <c r="M64" s="30" t="s">
        <v>82</v>
      </c>
      <c r="N64" s="2" t="s">
        <v>128</v>
      </c>
      <c r="O64" s="30" t="s">
        <v>249</v>
      </c>
      <c r="P64" s="3" t="s">
        <v>85</v>
      </c>
      <c r="Q64" s="3" t="s">
        <v>250</v>
      </c>
      <c r="R64" s="30">
        <v>211.38</v>
      </c>
      <c r="S64" t="s">
        <v>1515</v>
      </c>
      <c r="T64" t="s">
        <v>23</v>
      </c>
    </row>
    <row r="65" spans="1:20" ht="33.75" customHeight="1" x14ac:dyDescent="0.2">
      <c r="A65" s="30" t="s">
        <v>372</v>
      </c>
      <c r="B65" s="30" t="s">
        <v>373</v>
      </c>
      <c r="C65" s="31" t="str">
        <f>HYPERLINK("http://www.atberg.aha.ru/samovar/volshebnoeslovo.gif")</f>
        <v/>
      </c>
      <c r="D65" s="32" t="s">
        <v>374</v>
      </c>
      <c r="E65" s="30" t="s">
        <v>375</v>
      </c>
      <c r="F65" s="33" t="s">
        <v>376</v>
      </c>
      <c r="G65" s="30"/>
      <c r="H65" s="34" t="s">
        <v>125</v>
      </c>
      <c r="I65" s="35"/>
      <c r="J65" s="36" t="s">
        <v>126</v>
      </c>
      <c r="K65" s="36" t="s">
        <v>377</v>
      </c>
      <c r="L65" s="36" t="s">
        <v>1562</v>
      </c>
      <c r="M65" s="30" t="s">
        <v>82</v>
      </c>
      <c r="N65" s="2" t="s">
        <v>128</v>
      </c>
      <c r="O65" s="30" t="s">
        <v>279</v>
      </c>
      <c r="P65" s="3" t="s">
        <v>85</v>
      </c>
      <c r="Q65" s="3" t="s">
        <v>265</v>
      </c>
      <c r="R65" s="30">
        <v>211.38</v>
      </c>
      <c r="S65" t="s">
        <v>1627</v>
      </c>
      <c r="T65" t="s">
        <v>23</v>
      </c>
    </row>
    <row r="66" spans="1:20" ht="22.5" customHeight="1" x14ac:dyDescent="0.2">
      <c r="A66" s="30" t="s">
        <v>378</v>
      </c>
      <c r="B66" s="30" t="s">
        <v>379</v>
      </c>
      <c r="C66" s="31" t="str">
        <f>HYPERLINK("http://www.atberg.aha.ru/samovar/gevges.gif")</f>
        <v/>
      </c>
      <c r="D66" s="32" t="s">
        <v>380</v>
      </c>
      <c r="E66" s="30" t="s">
        <v>381</v>
      </c>
      <c r="F66" s="33" t="s">
        <v>382</v>
      </c>
      <c r="G66" s="30"/>
      <c r="H66" s="34" t="s">
        <v>125</v>
      </c>
      <c r="I66" s="35"/>
      <c r="J66" s="36" t="s">
        <v>126</v>
      </c>
      <c r="K66" s="36" t="s">
        <v>383</v>
      </c>
      <c r="L66" s="36" t="s">
        <v>1628</v>
      </c>
      <c r="M66" s="30" t="s">
        <v>82</v>
      </c>
      <c r="N66" s="2" t="s">
        <v>128</v>
      </c>
      <c r="O66" s="30" t="s">
        <v>384</v>
      </c>
      <c r="P66" s="3" t="s">
        <v>85</v>
      </c>
      <c r="Q66" s="3" t="s">
        <v>250</v>
      </c>
      <c r="R66" s="30">
        <v>211.38</v>
      </c>
      <c r="S66" t="s">
        <v>1638</v>
      </c>
      <c r="T66" t="s">
        <v>23</v>
      </c>
    </row>
    <row r="67" spans="1:20" ht="33.75" customHeight="1" x14ac:dyDescent="0.2">
      <c r="A67" s="30" t="s">
        <v>385</v>
      </c>
      <c r="B67" s="30" t="s">
        <v>386</v>
      </c>
      <c r="C67" s="31" t="str">
        <f>HYPERLINK("http://www.atberg.aha.ru/samovar/sam-shb04.jpg")</f>
        <v/>
      </c>
      <c r="D67" s="32" t="s">
        <v>387</v>
      </c>
      <c r="E67" s="30" t="s">
        <v>388</v>
      </c>
      <c r="F67" s="33" t="s">
        <v>389</v>
      </c>
      <c r="G67" s="30"/>
      <c r="H67" s="34" t="s">
        <v>125</v>
      </c>
      <c r="I67" s="35"/>
      <c r="J67" s="36" t="s">
        <v>126</v>
      </c>
      <c r="K67" s="36" t="s">
        <v>390</v>
      </c>
      <c r="L67" s="36" t="s">
        <v>1660</v>
      </c>
      <c r="M67" s="30" t="s">
        <v>82</v>
      </c>
      <c r="N67" s="2" t="s">
        <v>128</v>
      </c>
      <c r="O67" s="30" t="s">
        <v>302</v>
      </c>
      <c r="P67" s="3" t="s">
        <v>85</v>
      </c>
      <c r="Q67" s="3" t="s">
        <v>250</v>
      </c>
      <c r="R67" s="30">
        <v>211.38</v>
      </c>
      <c r="S67" t="s">
        <v>1684</v>
      </c>
      <c r="T67" t="s">
        <v>23</v>
      </c>
    </row>
    <row r="68" spans="1:20" ht="33.75" customHeight="1" x14ac:dyDescent="0.2">
      <c r="A68" s="30" t="s">
        <v>391</v>
      </c>
      <c r="B68" s="30" t="s">
        <v>392</v>
      </c>
      <c r="C68" s="31" t="str">
        <f>HYPERLINK("http://www.atberg.aha.ru/samovar/deniskinyrasskazy.gif")</f>
        <v/>
      </c>
      <c r="D68" s="32" t="s">
        <v>380</v>
      </c>
      <c r="E68" s="30" t="s">
        <v>393</v>
      </c>
      <c r="F68" s="33" t="s">
        <v>394</v>
      </c>
      <c r="G68" s="30"/>
      <c r="H68" s="34" t="s">
        <v>125</v>
      </c>
      <c r="I68" s="35"/>
      <c r="J68" s="36" t="s">
        <v>126</v>
      </c>
      <c r="K68" s="36" t="s">
        <v>395</v>
      </c>
      <c r="L68" s="36" t="s">
        <v>1712</v>
      </c>
      <c r="M68" s="30" t="s">
        <v>82</v>
      </c>
      <c r="N68" s="2" t="s">
        <v>128</v>
      </c>
      <c r="O68" s="30" t="s">
        <v>129</v>
      </c>
      <c r="P68" s="3" t="s">
        <v>85</v>
      </c>
      <c r="Q68" s="3" t="s">
        <v>250</v>
      </c>
      <c r="R68" s="30">
        <v>211.38</v>
      </c>
      <c r="S68" t="s">
        <v>1735</v>
      </c>
      <c r="T68" t="s">
        <v>23</v>
      </c>
    </row>
    <row r="69" spans="1:20" ht="33.75" customHeight="1" x14ac:dyDescent="0.2">
      <c r="A69" s="30" t="s">
        <v>396</v>
      </c>
      <c r="B69" s="30" t="s">
        <v>397</v>
      </c>
      <c r="C69" s="31" t="str">
        <f>HYPERLINK("http://www.atberg.aha.ru/samovar/doktoraybolit.gif")</f>
        <v/>
      </c>
      <c r="D69" s="32" t="s">
        <v>98</v>
      </c>
      <c r="E69" s="30" t="s">
        <v>398</v>
      </c>
      <c r="F69" s="33" t="s">
        <v>399</v>
      </c>
      <c r="G69" s="30"/>
      <c r="H69" s="34" t="s">
        <v>125</v>
      </c>
      <c r="I69" s="35"/>
      <c r="J69" s="36" t="s">
        <v>126</v>
      </c>
      <c r="K69" s="36" t="s">
        <v>400</v>
      </c>
      <c r="L69" s="36" t="s">
        <v>1748</v>
      </c>
      <c r="M69" s="30" t="s">
        <v>82</v>
      </c>
      <c r="N69" s="2" t="s">
        <v>128</v>
      </c>
      <c r="O69" s="30" t="s">
        <v>84</v>
      </c>
      <c r="P69" s="3" t="s">
        <v>85</v>
      </c>
      <c r="Q69" s="3" t="s">
        <v>265</v>
      </c>
      <c r="R69" s="30">
        <v>211.38</v>
      </c>
      <c r="S69" t="s">
        <v>1791</v>
      </c>
      <c r="T69" t="s">
        <v>23</v>
      </c>
    </row>
    <row r="70" spans="1:20" ht="33.75" customHeight="1" x14ac:dyDescent="0.2">
      <c r="A70" s="30" t="s">
        <v>401</v>
      </c>
      <c r="B70" s="30" t="s">
        <v>402</v>
      </c>
      <c r="C70" s="31" t="str">
        <f>HYPERLINK("http://www.atberg.aha.ru/samovar/domovenok.gif")</f>
        <v/>
      </c>
      <c r="D70" s="32" t="s">
        <v>403</v>
      </c>
      <c r="E70" s="30" t="s">
        <v>404</v>
      </c>
      <c r="F70" s="33" t="s">
        <v>405</v>
      </c>
      <c r="G70" s="30"/>
      <c r="H70" s="34" t="s">
        <v>125</v>
      </c>
      <c r="I70" s="35"/>
      <c r="J70" s="36" t="s">
        <v>126</v>
      </c>
      <c r="K70" s="36" t="s">
        <v>406</v>
      </c>
      <c r="L70" s="36" t="s">
        <v>1422</v>
      </c>
      <c r="M70" s="30" t="s">
        <v>82</v>
      </c>
      <c r="N70" s="2" t="s">
        <v>128</v>
      </c>
      <c r="O70" s="30" t="s">
        <v>407</v>
      </c>
      <c r="P70" s="3" t="s">
        <v>85</v>
      </c>
      <c r="Q70" s="3" t="s">
        <v>250</v>
      </c>
      <c r="R70" s="30">
        <v>211.38</v>
      </c>
      <c r="S70" t="s">
        <v>1861</v>
      </c>
      <c r="T70" t="s">
        <v>23</v>
      </c>
    </row>
    <row r="71" spans="1:20" ht="33.75" customHeight="1" x14ac:dyDescent="0.2">
      <c r="A71" s="30" t="s">
        <v>408</v>
      </c>
      <c r="B71" s="30" t="s">
        <v>409</v>
      </c>
      <c r="C71" s="31" t="str">
        <f>HYPERLINK("http://www.atberg.aha.ru/samovar/zheltyituman.gif")</f>
        <v/>
      </c>
      <c r="D71" s="32" t="s">
        <v>368</v>
      </c>
      <c r="E71" s="30" t="s">
        <v>410</v>
      </c>
      <c r="F71" s="33" t="s">
        <v>411</v>
      </c>
      <c r="G71" s="30"/>
      <c r="H71" s="34" t="s">
        <v>125</v>
      </c>
      <c r="I71" s="35"/>
      <c r="J71" s="36" t="s">
        <v>126</v>
      </c>
      <c r="K71" s="36" t="s">
        <v>412</v>
      </c>
      <c r="L71" s="36" t="s">
        <v>1875</v>
      </c>
      <c r="M71" s="30" t="s">
        <v>82</v>
      </c>
      <c r="N71" s="2" t="s">
        <v>128</v>
      </c>
      <c r="O71" s="30" t="s">
        <v>302</v>
      </c>
      <c r="P71" s="3" t="s">
        <v>85</v>
      </c>
      <c r="Q71" s="3" t="s">
        <v>250</v>
      </c>
      <c r="R71" s="30">
        <v>211.38</v>
      </c>
      <c r="S71" t="s">
        <v>1898</v>
      </c>
      <c r="T71" t="s">
        <v>23</v>
      </c>
    </row>
    <row r="72" spans="1:20" ht="33.75" customHeight="1" x14ac:dyDescent="0.2">
      <c r="A72" s="30" t="s">
        <v>413</v>
      </c>
      <c r="B72" s="30" t="s">
        <v>414</v>
      </c>
      <c r="C72" s="31" t="str">
        <f>HYPERLINK("http://www.atberg.aha.ru/samovar/shkkruzo.gif")</f>
        <v/>
      </c>
      <c r="D72" s="32" t="s">
        <v>415</v>
      </c>
      <c r="E72" s="30" t="s">
        <v>416</v>
      </c>
      <c r="F72" s="33" t="s">
        <v>417</v>
      </c>
      <c r="G72" s="30"/>
      <c r="H72" s="34" t="s">
        <v>125</v>
      </c>
      <c r="I72" s="35"/>
      <c r="J72" s="36" t="s">
        <v>126</v>
      </c>
      <c r="K72" s="36" t="s">
        <v>418</v>
      </c>
      <c r="L72" s="36" t="s">
        <v>1932</v>
      </c>
      <c r="M72" s="30" t="s">
        <v>82</v>
      </c>
      <c r="N72" s="2" t="s">
        <v>128</v>
      </c>
      <c r="O72" s="30" t="s">
        <v>160</v>
      </c>
      <c r="P72" s="3" t="s">
        <v>85</v>
      </c>
      <c r="Q72" s="3" t="s">
        <v>250</v>
      </c>
      <c r="R72" s="30">
        <v>211.38</v>
      </c>
      <c r="S72" t="s">
        <v>1933</v>
      </c>
      <c r="T72" t="s">
        <v>23</v>
      </c>
    </row>
    <row r="73" spans="1:20" ht="33.75" customHeight="1" x14ac:dyDescent="0.2">
      <c r="A73" s="30" t="s">
        <v>419</v>
      </c>
      <c r="B73" s="30" t="s">
        <v>420</v>
      </c>
      <c r="C73" s="31" t="str">
        <f>HYPERLINK("http://www.atberg.aha.ru/samovar/kashtanka.gif")</f>
        <v/>
      </c>
      <c r="D73" s="32" t="s">
        <v>421</v>
      </c>
      <c r="E73" s="30" t="s">
        <v>422</v>
      </c>
      <c r="F73" s="33" t="s">
        <v>423</v>
      </c>
      <c r="G73" s="30"/>
      <c r="H73" s="34" t="s">
        <v>125</v>
      </c>
      <c r="I73" s="35"/>
      <c r="J73" s="36" t="s">
        <v>126</v>
      </c>
      <c r="K73" s="36" t="s">
        <v>258</v>
      </c>
      <c r="L73" s="36" t="s">
        <v>22</v>
      </c>
      <c r="M73" s="30" t="s">
        <v>82</v>
      </c>
      <c r="N73" s="2" t="s">
        <v>128</v>
      </c>
      <c r="O73" s="30" t="s">
        <v>84</v>
      </c>
      <c r="P73" s="3" t="s">
        <v>85</v>
      </c>
      <c r="Q73" s="3" t="s">
        <v>265</v>
      </c>
      <c r="R73" s="30">
        <v>211.38</v>
      </c>
      <c r="S73" t="s">
        <v>1955</v>
      </c>
      <c r="T73" t="s">
        <v>23</v>
      </c>
    </row>
    <row r="74" spans="1:20" ht="33.75" customHeight="1" x14ac:dyDescent="0.2">
      <c r="A74" s="30" t="s">
        <v>424</v>
      </c>
      <c r="B74" s="30" t="s">
        <v>425</v>
      </c>
      <c r="C74" s="31" t="str">
        <f>HYPERLINK("http://www.atberg.aha.ru/samovar/konekgorbunokSB.gif")</f>
        <v/>
      </c>
      <c r="D74" s="32" t="s">
        <v>426</v>
      </c>
      <c r="E74" s="30" t="s">
        <v>427</v>
      </c>
      <c r="F74" s="33" t="s">
        <v>428</v>
      </c>
      <c r="G74" s="30"/>
      <c r="H74" s="34" t="s">
        <v>125</v>
      </c>
      <c r="I74" s="35"/>
      <c r="J74" s="36" t="s">
        <v>126</v>
      </c>
      <c r="K74" s="36" t="s">
        <v>395</v>
      </c>
      <c r="L74" s="36" t="s">
        <v>1712</v>
      </c>
      <c r="M74" s="30" t="s">
        <v>82</v>
      </c>
      <c r="N74" s="2" t="s">
        <v>128</v>
      </c>
      <c r="O74" s="30" t="s">
        <v>129</v>
      </c>
      <c r="P74" s="3" t="s">
        <v>85</v>
      </c>
      <c r="Q74" s="3" t="s">
        <v>250</v>
      </c>
      <c r="R74" s="30">
        <v>211.38</v>
      </c>
      <c r="S74" t="s">
        <v>1976</v>
      </c>
      <c r="T74" t="s">
        <v>23</v>
      </c>
    </row>
    <row r="75" spans="1:20" ht="33.75" customHeight="1" x14ac:dyDescent="0.2">
      <c r="A75" s="30" t="s">
        <v>429</v>
      </c>
      <c r="B75" s="30" t="s">
        <v>430</v>
      </c>
      <c r="C75" s="31" t="str">
        <f>HYPERLINK("http://www.atberg.aha.ru/samovar/korkrivzerkal.gif")</f>
        <v/>
      </c>
      <c r="D75" s="32" t="s">
        <v>431</v>
      </c>
      <c r="E75" s="30" t="s">
        <v>432</v>
      </c>
      <c r="F75" s="33" t="s">
        <v>433</v>
      </c>
      <c r="G75" s="30"/>
      <c r="H75" s="34" t="s">
        <v>125</v>
      </c>
      <c r="I75" s="35"/>
      <c r="J75" s="36" t="s">
        <v>126</v>
      </c>
      <c r="K75" s="36" t="s">
        <v>434</v>
      </c>
      <c r="L75" s="36" t="s">
        <v>1995</v>
      </c>
      <c r="M75" s="30" t="s">
        <v>82</v>
      </c>
      <c r="N75" s="2" t="s">
        <v>128</v>
      </c>
      <c r="O75" s="30" t="s">
        <v>407</v>
      </c>
      <c r="P75" s="3" t="s">
        <v>85</v>
      </c>
      <c r="Q75" s="3" t="s">
        <v>250</v>
      </c>
      <c r="R75" s="30">
        <v>211.38</v>
      </c>
      <c r="S75" t="s">
        <v>2017</v>
      </c>
      <c r="T75" t="s">
        <v>23</v>
      </c>
    </row>
    <row r="76" spans="1:20" ht="63.75" customHeight="1" x14ac:dyDescent="0.2">
      <c r="A76" s="30" t="s">
        <v>435</v>
      </c>
      <c r="B76" s="30" t="s">
        <v>436</v>
      </c>
      <c r="C76" s="31" t="str">
        <f>HYPERLINK("http://atberg.aha.ru/samovar/sam-shb25.jpg")</f>
        <v/>
      </c>
      <c r="D76" s="32" t="s">
        <v>437</v>
      </c>
      <c r="E76" s="30" t="s">
        <v>438</v>
      </c>
      <c r="F76" s="33" t="s">
        <v>439</v>
      </c>
      <c r="G76" s="30"/>
      <c r="H76" s="34" t="s">
        <v>125</v>
      </c>
      <c r="I76" s="35"/>
      <c r="J76" s="36" t="s">
        <v>126</v>
      </c>
      <c r="K76" s="36" t="s">
        <v>440</v>
      </c>
      <c r="L76" s="36" t="s">
        <v>2025</v>
      </c>
      <c r="M76" s="30" t="s">
        <v>82</v>
      </c>
      <c r="N76" s="2" t="s">
        <v>128</v>
      </c>
      <c r="O76" s="30" t="s">
        <v>279</v>
      </c>
      <c r="P76" s="3" t="s">
        <v>85</v>
      </c>
      <c r="Q76" s="3" t="s">
        <v>441</v>
      </c>
      <c r="R76" s="30">
        <v>211.38</v>
      </c>
      <c r="S76" t="s">
        <v>2041</v>
      </c>
      <c r="T76" t="s">
        <v>23</v>
      </c>
    </row>
    <row r="77" spans="1:20" ht="33.75" customHeight="1" x14ac:dyDescent="0.2">
      <c r="A77" s="30" t="s">
        <v>442</v>
      </c>
      <c r="B77" s="30" t="s">
        <v>443</v>
      </c>
      <c r="C77" s="31" t="str">
        <f>HYPERLINK("http://www.atberg.aha.ru/samovar/kurolesovimatros.gif")</f>
        <v/>
      </c>
      <c r="D77" s="32" t="s">
        <v>255</v>
      </c>
      <c r="E77" s="30" t="s">
        <v>444</v>
      </c>
      <c r="F77" s="33" t="s">
        <v>445</v>
      </c>
      <c r="G77" s="30"/>
      <c r="H77" s="34" t="s">
        <v>125</v>
      </c>
      <c r="I77" s="35"/>
      <c r="J77" s="36" t="s">
        <v>126</v>
      </c>
      <c r="K77" s="36" t="s">
        <v>446</v>
      </c>
      <c r="L77" s="36" t="s">
        <v>2051</v>
      </c>
      <c r="M77" s="30" t="s">
        <v>82</v>
      </c>
      <c r="N77" s="2" t="s">
        <v>128</v>
      </c>
      <c r="O77" s="30" t="s">
        <v>447</v>
      </c>
      <c r="P77" s="3" t="s">
        <v>85</v>
      </c>
      <c r="Q77" s="3" t="s">
        <v>250</v>
      </c>
      <c r="R77" s="30">
        <v>211.38</v>
      </c>
      <c r="S77" t="s">
        <v>2090</v>
      </c>
      <c r="T77" t="s">
        <v>23</v>
      </c>
    </row>
    <row r="78" spans="1:20" ht="33.75" customHeight="1" x14ac:dyDescent="0.2">
      <c r="A78" s="30" t="s">
        <v>448</v>
      </c>
      <c r="B78" s="30" t="s">
        <v>449</v>
      </c>
      <c r="C78" s="31" t="str">
        <f>HYPERLINK("http://www.atberg.aha.ru/samovar/mifyilegendydrevneygretsyi.gif")</f>
        <v/>
      </c>
      <c r="D78" s="32"/>
      <c r="E78" s="30" t="s">
        <v>450</v>
      </c>
      <c r="F78" s="33" t="s">
        <v>451</v>
      </c>
      <c r="G78" s="30"/>
      <c r="H78" s="34" t="s">
        <v>125</v>
      </c>
      <c r="I78" s="35"/>
      <c r="J78" s="36" t="s">
        <v>126</v>
      </c>
      <c r="K78" s="36" t="s">
        <v>412</v>
      </c>
      <c r="L78" s="36" t="s">
        <v>1875</v>
      </c>
      <c r="M78" s="30" t="s">
        <v>82</v>
      </c>
      <c r="N78" s="2" t="s">
        <v>128</v>
      </c>
      <c r="O78" s="30" t="s">
        <v>144</v>
      </c>
      <c r="P78" s="3" t="s">
        <v>85</v>
      </c>
      <c r="Q78" s="3" t="s">
        <v>250</v>
      </c>
      <c r="R78" s="30">
        <v>211.38</v>
      </c>
      <c r="S78" t="s">
        <v>2107</v>
      </c>
      <c r="T78" t="s">
        <v>23</v>
      </c>
    </row>
    <row r="79" spans="1:20" ht="22.5" customHeight="1" x14ac:dyDescent="0.2">
      <c r="A79" s="30" t="s">
        <v>452</v>
      </c>
      <c r="B79" s="30" t="s">
        <v>453</v>
      </c>
      <c r="C79" s="31" t="str">
        <f>HYPERLINK("http://atberg.aha.ru/samovar/sam-shb16.jpg")</f>
        <v/>
      </c>
      <c r="D79" s="32" t="s">
        <v>454</v>
      </c>
      <c r="E79" s="30" t="s">
        <v>455</v>
      </c>
      <c r="F79" s="33" t="s">
        <v>456</v>
      </c>
      <c r="G79" s="30"/>
      <c r="H79" s="34" t="s">
        <v>125</v>
      </c>
      <c r="I79" s="35"/>
      <c r="J79" s="36" t="s">
        <v>126</v>
      </c>
      <c r="K79" s="36" t="s">
        <v>457</v>
      </c>
      <c r="L79" s="36" t="s">
        <v>1932</v>
      </c>
      <c r="M79" s="30" t="s">
        <v>82</v>
      </c>
      <c r="N79" s="2" t="s">
        <v>128</v>
      </c>
      <c r="O79" s="30" t="s">
        <v>160</v>
      </c>
      <c r="P79" s="3" t="s">
        <v>85</v>
      </c>
      <c r="Q79" s="3" t="s">
        <v>250</v>
      </c>
      <c r="R79" s="30">
        <v>211.38</v>
      </c>
      <c r="S79" t="s">
        <v>2136</v>
      </c>
      <c r="T79" t="s">
        <v>23</v>
      </c>
    </row>
    <row r="80" spans="1:20" ht="25.5" customHeight="1" x14ac:dyDescent="0.2">
      <c r="A80" s="30" t="s">
        <v>458</v>
      </c>
      <c r="B80" s="30" t="s">
        <v>459</v>
      </c>
      <c r="C80" s="31" t="str">
        <f>HYPERLINK("http://atberg.aha.ru/samovar/sam-shb29.jpg")</f>
        <v/>
      </c>
      <c r="D80" s="32" t="s">
        <v>460</v>
      </c>
      <c r="E80" s="30" t="s">
        <v>461</v>
      </c>
      <c r="F80" s="33" t="s">
        <v>462</v>
      </c>
      <c r="G80" s="30"/>
      <c r="H80" s="34" t="s">
        <v>125</v>
      </c>
      <c r="I80" s="35"/>
      <c r="J80" s="36" t="s">
        <v>126</v>
      </c>
      <c r="K80" s="36" t="s">
        <v>359</v>
      </c>
      <c r="L80" s="36" t="s">
        <v>1433</v>
      </c>
      <c r="M80" s="30" t="s">
        <v>82</v>
      </c>
      <c r="N80" s="2" t="s">
        <v>128</v>
      </c>
      <c r="O80" s="30" t="s">
        <v>160</v>
      </c>
      <c r="P80" s="3" t="s">
        <v>85</v>
      </c>
      <c r="Q80" s="3" t="s">
        <v>250</v>
      </c>
      <c r="R80" s="30">
        <v>211.38</v>
      </c>
      <c r="S80" t="s">
        <v>2174</v>
      </c>
      <c r="T80" t="s">
        <v>23</v>
      </c>
    </row>
    <row r="81" spans="1:20" ht="33.75" customHeight="1" x14ac:dyDescent="0.2">
      <c r="A81" s="30" t="s">
        <v>463</v>
      </c>
      <c r="B81" s="30" t="s">
        <v>464</v>
      </c>
      <c r="C81" s="31" t="str">
        <f>HYPERLINK("http://www.atberg.aha.ru/samovar/myagkiyharakter.gif")</f>
        <v/>
      </c>
      <c r="D81" s="32" t="s">
        <v>305</v>
      </c>
      <c r="E81" s="30" t="s">
        <v>465</v>
      </c>
      <c r="F81" s="33" t="s">
        <v>466</v>
      </c>
      <c r="G81" s="30"/>
      <c r="H81" s="34" t="s">
        <v>125</v>
      </c>
      <c r="I81" s="35"/>
      <c r="J81" s="36" t="s">
        <v>126</v>
      </c>
      <c r="K81" s="36" t="s">
        <v>390</v>
      </c>
      <c r="L81" s="36" t="s">
        <v>1660</v>
      </c>
      <c r="M81" s="30" t="s">
        <v>82</v>
      </c>
      <c r="N81" s="2" t="s">
        <v>128</v>
      </c>
      <c r="O81" s="30" t="s">
        <v>237</v>
      </c>
      <c r="P81" s="3" t="s">
        <v>85</v>
      </c>
      <c r="Q81" s="3" t="s">
        <v>250</v>
      </c>
      <c r="R81" s="30">
        <v>211.38</v>
      </c>
      <c r="S81" t="s">
        <v>2194</v>
      </c>
      <c r="T81" t="s">
        <v>23</v>
      </c>
    </row>
    <row r="82" spans="1:20" ht="33.75" customHeight="1" x14ac:dyDescent="0.2">
      <c r="A82" s="30" t="s">
        <v>467</v>
      </c>
      <c r="B82" s="30" t="s">
        <v>468</v>
      </c>
      <c r="C82" s="31" t="str">
        <f>HYPERLINK("http://www.atberg.aha.ru/samovar/novpriklzheltogochemod.gif")</f>
        <v/>
      </c>
      <c r="D82" s="32" t="s">
        <v>469</v>
      </c>
      <c r="E82" s="30" t="s">
        <v>470</v>
      </c>
      <c r="F82" s="33" t="s">
        <v>471</v>
      </c>
      <c r="G82" s="30"/>
      <c r="H82" s="34" t="s">
        <v>125</v>
      </c>
      <c r="I82" s="35"/>
      <c r="J82" s="36" t="s">
        <v>126</v>
      </c>
      <c r="K82" s="36" t="s">
        <v>472</v>
      </c>
      <c r="L82" s="36" t="s">
        <v>2205</v>
      </c>
      <c r="M82" s="30" t="s">
        <v>82</v>
      </c>
      <c r="N82" s="2" t="s">
        <v>128</v>
      </c>
      <c r="O82" s="30" t="s">
        <v>84</v>
      </c>
      <c r="P82" s="3" t="s">
        <v>85</v>
      </c>
      <c r="Q82" s="3" t="s">
        <v>473</v>
      </c>
      <c r="R82" s="30">
        <v>211.38</v>
      </c>
      <c r="S82" t="s">
        <v>2217</v>
      </c>
      <c r="T82" t="s">
        <v>23</v>
      </c>
    </row>
    <row r="83" spans="1:20" ht="33.75" customHeight="1" x14ac:dyDescent="0.2">
      <c r="A83" s="30" t="s">
        <v>474</v>
      </c>
      <c r="B83" s="30" t="s">
        <v>475</v>
      </c>
      <c r="C83" s="31" t="str">
        <f>HYPERLINK("http://www.atberg.aha.ru/samovar/ognbogmaranov.gif")</f>
        <v/>
      </c>
      <c r="D83" s="32" t="s">
        <v>368</v>
      </c>
      <c r="E83" s="30" t="s">
        <v>476</v>
      </c>
      <c r="F83" s="33" t="s">
        <v>477</v>
      </c>
      <c r="G83" s="30"/>
      <c r="H83" s="34" t="s">
        <v>125</v>
      </c>
      <c r="I83" s="35"/>
      <c r="J83" s="36" t="s">
        <v>126</v>
      </c>
      <c r="K83" s="36" t="s">
        <v>478</v>
      </c>
      <c r="L83" s="36" t="s">
        <v>2218</v>
      </c>
      <c r="M83" s="30" t="s">
        <v>82</v>
      </c>
      <c r="N83" s="2" t="s">
        <v>128</v>
      </c>
      <c r="O83" s="30" t="s">
        <v>302</v>
      </c>
      <c r="P83" s="3" t="s">
        <v>85</v>
      </c>
      <c r="Q83" s="3" t="s">
        <v>250</v>
      </c>
      <c r="R83" s="30">
        <v>211.38</v>
      </c>
      <c r="S83" t="s">
        <v>2219</v>
      </c>
      <c r="T83" t="s">
        <v>23</v>
      </c>
    </row>
    <row r="84" spans="1:20" ht="33.75" customHeight="1" x14ac:dyDescent="0.2">
      <c r="A84" s="30" t="s">
        <v>479</v>
      </c>
      <c r="B84" s="30" t="s">
        <v>480</v>
      </c>
      <c r="C84" s="31" t="str">
        <f>HYPERLINK("http://www.atberg.aha.ru/samovar/sam-shb15.jpg")</f>
        <v/>
      </c>
      <c r="D84" s="32" t="s">
        <v>481</v>
      </c>
      <c r="E84" s="30" t="s">
        <v>482</v>
      </c>
      <c r="F84" s="33" t="s">
        <v>483</v>
      </c>
      <c r="G84" s="30"/>
      <c r="H84" s="34" t="s">
        <v>125</v>
      </c>
      <c r="I84" s="35"/>
      <c r="J84" s="36" t="s">
        <v>126</v>
      </c>
      <c r="K84" s="36" t="s">
        <v>484</v>
      </c>
      <c r="L84" s="36" t="s">
        <v>2232</v>
      </c>
      <c r="M84" s="30" t="s">
        <v>82</v>
      </c>
      <c r="N84" s="2" t="s">
        <v>128</v>
      </c>
      <c r="O84" s="30" t="s">
        <v>237</v>
      </c>
      <c r="P84" s="3" t="s">
        <v>85</v>
      </c>
      <c r="Q84" s="3" t="s">
        <v>250</v>
      </c>
      <c r="R84" s="30">
        <v>211.38</v>
      </c>
      <c r="S84" t="s">
        <v>2287</v>
      </c>
      <c r="T84" t="s">
        <v>23</v>
      </c>
    </row>
    <row r="85" spans="1:20" ht="33.75" customHeight="1" x14ac:dyDescent="0.2">
      <c r="A85" s="30" t="s">
        <v>485</v>
      </c>
      <c r="B85" s="30" t="s">
        <v>486</v>
      </c>
      <c r="C85" s="31" t="str">
        <f>HYPERLINK("http://www.atberg.aha.ru/samovar/baronmunhgauz.gif")</f>
        <v/>
      </c>
      <c r="D85" s="32" t="s">
        <v>487</v>
      </c>
      <c r="E85" s="30" t="s">
        <v>488</v>
      </c>
      <c r="F85" s="33" t="s">
        <v>489</v>
      </c>
      <c r="G85" s="30"/>
      <c r="H85" s="34" t="s">
        <v>125</v>
      </c>
      <c r="I85" s="35"/>
      <c r="J85" s="36" t="s">
        <v>126</v>
      </c>
      <c r="K85" s="36" t="s">
        <v>490</v>
      </c>
      <c r="L85" s="36" t="s">
        <v>2365</v>
      </c>
      <c r="M85" s="30" t="s">
        <v>82</v>
      </c>
      <c r="N85" s="2" t="s">
        <v>128</v>
      </c>
      <c r="O85" s="30" t="s">
        <v>84</v>
      </c>
      <c r="P85" s="3" t="s">
        <v>85</v>
      </c>
      <c r="Q85" s="3" t="s">
        <v>250</v>
      </c>
      <c r="R85" s="30">
        <v>211.38</v>
      </c>
      <c r="S85" t="s">
        <v>2366</v>
      </c>
      <c r="T85" t="s">
        <v>23</v>
      </c>
    </row>
    <row r="86" spans="1:20" ht="33.75" customHeight="1" x14ac:dyDescent="0.2">
      <c r="A86" s="30" t="s">
        <v>491</v>
      </c>
      <c r="B86" s="30" t="s">
        <v>492</v>
      </c>
      <c r="C86" s="31" t="str">
        <f>HYPERLINK("http://www.atberg.aha.ru/samovar/priklburatino.gif")</f>
        <v/>
      </c>
      <c r="D86" s="32" t="s">
        <v>493</v>
      </c>
      <c r="E86" s="30" t="s">
        <v>494</v>
      </c>
      <c r="F86" s="33" t="s">
        <v>495</v>
      </c>
      <c r="G86" s="30"/>
      <c r="H86" s="34" t="s">
        <v>125</v>
      </c>
      <c r="I86" s="35"/>
      <c r="J86" s="36" t="s">
        <v>126</v>
      </c>
      <c r="K86" s="36" t="s">
        <v>496</v>
      </c>
      <c r="L86" s="36" t="s">
        <v>2377</v>
      </c>
      <c r="M86" s="30" t="s">
        <v>82</v>
      </c>
      <c r="N86" s="2" t="s">
        <v>128</v>
      </c>
      <c r="O86" s="30" t="s">
        <v>144</v>
      </c>
      <c r="P86" s="3" t="s">
        <v>85</v>
      </c>
      <c r="Q86" s="3" t="s">
        <v>250</v>
      </c>
      <c r="R86" s="30">
        <v>211.38</v>
      </c>
      <c r="S86" t="s">
        <v>2376</v>
      </c>
      <c r="T86" t="s">
        <v>23</v>
      </c>
    </row>
    <row r="87" spans="1:20" ht="33.75" customHeight="1" x14ac:dyDescent="0.2">
      <c r="A87" s="30" t="s">
        <v>497</v>
      </c>
      <c r="B87" s="30" t="s">
        <v>498</v>
      </c>
      <c r="C87" s="31" t="str">
        <f>HYPERLINK("http://www.atberg.aha.ru/samovar/prikluchvasikurolesova.gif")</f>
        <v/>
      </c>
      <c r="D87" s="32" t="s">
        <v>255</v>
      </c>
      <c r="E87" s="30" t="s">
        <v>499</v>
      </c>
      <c r="F87" s="33" t="s">
        <v>500</v>
      </c>
      <c r="G87" s="30"/>
      <c r="H87" s="34" t="s">
        <v>125</v>
      </c>
      <c r="I87" s="35"/>
      <c r="J87" s="36" t="s">
        <v>126</v>
      </c>
      <c r="K87" s="36" t="s">
        <v>501</v>
      </c>
      <c r="L87" s="36" t="s">
        <v>2375</v>
      </c>
      <c r="M87" s="30" t="s">
        <v>82</v>
      </c>
      <c r="N87" s="2" t="s">
        <v>128</v>
      </c>
      <c r="O87" s="30" t="s">
        <v>447</v>
      </c>
      <c r="P87" s="3" t="s">
        <v>85</v>
      </c>
      <c r="Q87" s="3" t="s">
        <v>250</v>
      </c>
      <c r="R87" s="30">
        <v>211.38</v>
      </c>
      <c r="S87" t="s">
        <v>2374</v>
      </c>
      <c r="T87" t="s">
        <v>23</v>
      </c>
    </row>
    <row r="88" spans="1:20" ht="33.75" customHeight="1" x14ac:dyDescent="0.2">
      <c r="A88" s="30" t="s">
        <v>502</v>
      </c>
      <c r="B88" s="30" t="s">
        <v>503</v>
      </c>
      <c r="C88" s="31" t="str">
        <f>HYPERLINK("http://www.atberg.aha.ru/samovar/shkprikzhch.gif")</f>
        <v/>
      </c>
      <c r="D88" s="32" t="s">
        <v>469</v>
      </c>
      <c r="E88" s="30" t="s">
        <v>504</v>
      </c>
      <c r="F88" s="33" t="s">
        <v>505</v>
      </c>
      <c r="G88" s="30"/>
      <c r="H88" s="34" t="s">
        <v>125</v>
      </c>
      <c r="I88" s="35"/>
      <c r="J88" s="36" t="s">
        <v>126</v>
      </c>
      <c r="K88" s="36" t="s">
        <v>248</v>
      </c>
      <c r="L88" s="36" t="s">
        <v>114</v>
      </c>
      <c r="M88" s="30" t="s">
        <v>82</v>
      </c>
      <c r="N88" s="2" t="s">
        <v>128</v>
      </c>
      <c r="O88" s="30" t="s">
        <v>84</v>
      </c>
      <c r="P88" s="3" t="s">
        <v>85</v>
      </c>
      <c r="Q88" s="3" t="s">
        <v>265</v>
      </c>
      <c r="R88" s="30">
        <v>211.38</v>
      </c>
      <c r="S88" t="s">
        <v>2373</v>
      </c>
      <c r="T88" t="s">
        <v>23</v>
      </c>
    </row>
    <row r="89" spans="1:20" ht="33.75" customHeight="1" x14ac:dyDescent="0.2">
      <c r="A89" s="30" t="s">
        <v>506</v>
      </c>
      <c r="B89" s="30" t="s">
        <v>507</v>
      </c>
      <c r="C89" s="31" t="str">
        <f>HYPERLINK("http://www.atberg.aha.ru/samovar/shktomsoyer.gif")</f>
        <v/>
      </c>
      <c r="D89" s="32" t="s">
        <v>508</v>
      </c>
      <c r="E89" s="30" t="s">
        <v>509</v>
      </c>
      <c r="F89" s="33" t="s">
        <v>510</v>
      </c>
      <c r="G89" s="30"/>
      <c r="H89" s="34" t="s">
        <v>125</v>
      </c>
      <c r="I89" s="35"/>
      <c r="J89" s="36" t="s">
        <v>126</v>
      </c>
      <c r="K89" s="36" t="s">
        <v>511</v>
      </c>
      <c r="L89" s="36" t="s">
        <v>2372</v>
      </c>
      <c r="M89" s="30" t="s">
        <v>82</v>
      </c>
      <c r="N89" s="2" t="s">
        <v>128</v>
      </c>
      <c r="O89" s="30" t="s">
        <v>237</v>
      </c>
      <c r="P89" s="3" t="s">
        <v>85</v>
      </c>
      <c r="Q89" s="3" t="s">
        <v>250</v>
      </c>
      <c r="R89" s="30">
        <v>211.38</v>
      </c>
      <c r="S89" t="s">
        <v>2371</v>
      </c>
      <c r="T89" t="s">
        <v>23</v>
      </c>
    </row>
    <row r="90" spans="1:20" ht="33.75" customHeight="1" x14ac:dyDescent="0.2">
      <c r="A90" s="30" t="s">
        <v>512</v>
      </c>
      <c r="B90" s="30" t="s">
        <v>513</v>
      </c>
      <c r="C90" s="31" t="str">
        <f>HYPERLINK("http://www.atberg.aha.ru/samovar/shkprikel.gif")</f>
        <v/>
      </c>
      <c r="D90" s="32" t="s">
        <v>514</v>
      </c>
      <c r="E90" s="30" t="s">
        <v>515</v>
      </c>
      <c r="F90" s="33" t="s">
        <v>516</v>
      </c>
      <c r="G90" s="30"/>
      <c r="H90" s="34" t="s">
        <v>125</v>
      </c>
      <c r="I90" s="35"/>
      <c r="J90" s="36" t="s">
        <v>126</v>
      </c>
      <c r="K90" s="36" t="s">
        <v>517</v>
      </c>
      <c r="L90" s="36" t="s">
        <v>2370</v>
      </c>
      <c r="M90" s="30" t="s">
        <v>82</v>
      </c>
      <c r="N90" s="2" t="s">
        <v>128</v>
      </c>
      <c r="O90" s="30" t="s">
        <v>518</v>
      </c>
      <c r="P90" s="3" t="s">
        <v>85</v>
      </c>
      <c r="Q90" s="3" t="s">
        <v>250</v>
      </c>
      <c r="R90" s="30">
        <v>211.38</v>
      </c>
      <c r="S90" t="s">
        <v>2369</v>
      </c>
      <c r="T90" t="s">
        <v>23</v>
      </c>
    </row>
    <row r="91" spans="1:20" ht="33.75" customHeight="1" x14ac:dyDescent="0.2">
      <c r="A91" s="30" t="s">
        <v>519</v>
      </c>
      <c r="B91" s="30" t="s">
        <v>520</v>
      </c>
      <c r="C91" s="31" t="str">
        <f>HYPERLINK("http://www.atberg.aha.ru/samovar/prinzinishiy.gif")</f>
        <v/>
      </c>
      <c r="D91" s="32" t="s">
        <v>508</v>
      </c>
      <c r="E91" s="30" t="s">
        <v>521</v>
      </c>
      <c r="F91" s="33" t="s">
        <v>522</v>
      </c>
      <c r="G91" s="30"/>
      <c r="H91" s="34" t="s">
        <v>229</v>
      </c>
      <c r="I91" s="35"/>
      <c r="J91" s="36" t="s">
        <v>35</v>
      </c>
      <c r="K91" s="36" t="s">
        <v>523</v>
      </c>
      <c r="L91" s="36" t="s">
        <v>2368</v>
      </c>
      <c r="M91" s="30" t="s">
        <v>82</v>
      </c>
      <c r="N91" s="2" t="s">
        <v>128</v>
      </c>
      <c r="O91" s="30" t="s">
        <v>407</v>
      </c>
      <c r="P91" s="3" t="s">
        <v>85</v>
      </c>
      <c r="Q91" s="3" t="s">
        <v>250</v>
      </c>
      <c r="R91" s="30">
        <v>211.38</v>
      </c>
      <c r="S91" t="s">
        <v>2367</v>
      </c>
      <c r="T91" t="s">
        <v>23</v>
      </c>
    </row>
    <row r="92" spans="1:20" ht="22.5" customHeight="1" x14ac:dyDescent="0.2">
      <c r="A92" s="30" t="s">
        <v>524</v>
      </c>
      <c r="B92" s="30" t="s">
        <v>525</v>
      </c>
      <c r="C92" s="31" t="str">
        <f>HYPERLINK("http://atberg.aha.ru/samovar/sam-shb27.jpg")</f>
        <v/>
      </c>
      <c r="D92" s="32" t="s">
        <v>526</v>
      </c>
      <c r="E92" s="30" t="s">
        <v>527</v>
      </c>
      <c r="F92" s="33" t="s">
        <v>528</v>
      </c>
      <c r="G92" s="30"/>
      <c r="H92" s="34" t="s">
        <v>125</v>
      </c>
      <c r="I92" s="35"/>
      <c r="J92" s="36" t="s">
        <v>126</v>
      </c>
      <c r="K92" s="36" t="s">
        <v>100</v>
      </c>
      <c r="L92" s="36" t="s">
        <v>890</v>
      </c>
      <c r="M92" s="30" t="s">
        <v>82</v>
      </c>
      <c r="N92" s="2" t="s">
        <v>128</v>
      </c>
      <c r="O92" s="30" t="s">
        <v>302</v>
      </c>
      <c r="P92" s="3" t="s">
        <v>85</v>
      </c>
      <c r="Q92" s="3" t="s">
        <v>250</v>
      </c>
      <c r="R92" s="30">
        <v>211.38</v>
      </c>
      <c r="S92" t="s">
        <v>3</v>
      </c>
      <c r="T92" t="s">
        <v>23</v>
      </c>
    </row>
    <row r="93" spans="1:20" ht="25.5" customHeight="1" x14ac:dyDescent="0.2">
      <c r="A93" s="30" t="s">
        <v>529</v>
      </c>
      <c r="B93" s="30" t="s">
        <v>530</v>
      </c>
      <c r="C93" s="31" t="str">
        <f>HYPERLINK("http://www.atberg.aha.ru/samovar/guliver.gif")</f>
        <v/>
      </c>
      <c r="D93" s="32" t="s">
        <v>531</v>
      </c>
      <c r="E93" s="30" t="s">
        <v>532</v>
      </c>
      <c r="F93" s="33" t="s">
        <v>533</v>
      </c>
      <c r="G93" s="30"/>
      <c r="H93" s="34" t="s">
        <v>125</v>
      </c>
      <c r="I93" s="35"/>
      <c r="J93" s="36" t="s">
        <v>126</v>
      </c>
      <c r="K93" s="36" t="s">
        <v>412</v>
      </c>
      <c r="L93" s="36" t="s">
        <v>1875</v>
      </c>
      <c r="M93" s="30" t="s">
        <v>82</v>
      </c>
      <c r="N93" s="2" t="s">
        <v>128</v>
      </c>
      <c r="O93" s="30" t="s">
        <v>534</v>
      </c>
      <c r="P93" s="3" t="s">
        <v>85</v>
      </c>
      <c r="Q93" s="3" t="s">
        <v>250</v>
      </c>
      <c r="R93" s="30">
        <v>211.38</v>
      </c>
      <c r="S93" t="s">
        <v>2</v>
      </c>
      <c r="T93" t="s">
        <v>23</v>
      </c>
    </row>
    <row r="94" spans="1:20" ht="51" customHeight="1" x14ac:dyDescent="0.2">
      <c r="A94" s="30" t="s">
        <v>535</v>
      </c>
      <c r="B94" s="30" t="s">
        <v>536</v>
      </c>
      <c r="C94" s="31" t="str">
        <f>HYPERLINK("http://www.atberg.aha.ru/samovar/rasskazyovoyne.gif")</f>
        <v/>
      </c>
      <c r="D94" s="32" t="s">
        <v>537</v>
      </c>
      <c r="E94" s="30" t="s">
        <v>538</v>
      </c>
      <c r="F94" s="33" t="s">
        <v>539</v>
      </c>
      <c r="G94" s="30"/>
      <c r="H94" s="34" t="s">
        <v>125</v>
      </c>
      <c r="I94" s="35"/>
      <c r="J94" s="36" t="s">
        <v>126</v>
      </c>
      <c r="K94" s="36" t="s">
        <v>540</v>
      </c>
      <c r="L94" s="36" t="s">
        <v>2378</v>
      </c>
      <c r="M94" s="30" t="s">
        <v>82</v>
      </c>
      <c r="N94" s="2" t="s">
        <v>128</v>
      </c>
      <c r="O94" s="30" t="s">
        <v>160</v>
      </c>
      <c r="P94" s="3" t="s">
        <v>85</v>
      </c>
      <c r="Q94" s="3" t="s">
        <v>250</v>
      </c>
      <c r="R94" s="30">
        <v>211.38</v>
      </c>
      <c r="S94" t="s">
        <v>2379</v>
      </c>
      <c r="T94" t="s">
        <v>23</v>
      </c>
    </row>
    <row r="95" spans="1:20" ht="33.75" customHeight="1" x14ac:dyDescent="0.2">
      <c r="A95" s="30" t="s">
        <v>541</v>
      </c>
      <c r="B95" s="30" t="s">
        <v>542</v>
      </c>
      <c r="C95" s="31" t="str">
        <f>HYPERLINK("http://www.atberg.aha.ru/samovar/shkrasis.gif")</f>
        <v/>
      </c>
      <c r="D95" s="32" t="s">
        <v>543</v>
      </c>
      <c r="E95" s="30" t="s">
        <v>544</v>
      </c>
      <c r="F95" s="33" t="s">
        <v>545</v>
      </c>
      <c r="G95" s="30"/>
      <c r="H95" s="34" t="s">
        <v>125</v>
      </c>
      <c r="I95" s="35"/>
      <c r="J95" s="36" t="s">
        <v>126</v>
      </c>
      <c r="K95" s="36" t="s">
        <v>546</v>
      </c>
      <c r="L95" s="36" t="s">
        <v>2380</v>
      </c>
      <c r="M95" s="30" t="s">
        <v>82</v>
      </c>
      <c r="N95" s="2" t="s">
        <v>128</v>
      </c>
      <c r="O95" s="30" t="s">
        <v>129</v>
      </c>
      <c r="P95" s="3" t="s">
        <v>85</v>
      </c>
      <c r="Q95" s="3" t="s">
        <v>265</v>
      </c>
      <c r="R95" s="30">
        <v>211.38</v>
      </c>
      <c r="S95" t="s">
        <v>2381</v>
      </c>
      <c r="T95" t="s">
        <v>23</v>
      </c>
    </row>
    <row r="96" spans="1:20" ht="22.5" customHeight="1" x14ac:dyDescent="0.2">
      <c r="A96" s="38" t="s">
        <v>547</v>
      </c>
      <c r="B96" s="38" t="s">
        <v>548</v>
      </c>
      <c r="C96" s="31" t="str">
        <f>HYPERLINK("http://atberg.aha.ru/samovar/sam-shb31.jpg")</f>
        <v/>
      </c>
      <c r="D96" s="39" t="s">
        <v>549</v>
      </c>
      <c r="E96" s="38" t="s">
        <v>550</v>
      </c>
      <c r="F96" s="40" t="s">
        <v>551</v>
      </c>
      <c r="G96" s="38" t="s">
        <v>330</v>
      </c>
      <c r="H96" s="41" t="s">
        <v>125</v>
      </c>
      <c r="I96" s="42"/>
      <c r="J96" s="43" t="s">
        <v>126</v>
      </c>
      <c r="K96" s="43" t="s">
        <v>264</v>
      </c>
      <c r="L96" s="43" t="s">
        <v>72</v>
      </c>
      <c r="M96" s="38" t="s">
        <v>82</v>
      </c>
      <c r="N96" s="4" t="s">
        <v>128</v>
      </c>
      <c r="O96" s="38" t="s">
        <v>84</v>
      </c>
      <c r="P96" s="5" t="s">
        <v>85</v>
      </c>
      <c r="Q96" s="5" t="s">
        <v>552</v>
      </c>
      <c r="R96" s="38">
        <v>211.38</v>
      </c>
      <c r="S96" t="s">
        <v>2382</v>
      </c>
      <c r="T96" t="s">
        <v>23</v>
      </c>
    </row>
    <row r="97" spans="1:20" ht="63.75" customHeight="1" x14ac:dyDescent="0.2">
      <c r="A97" s="30" t="s">
        <v>553</v>
      </c>
      <c r="B97" s="30" t="s">
        <v>554</v>
      </c>
      <c r="C97" s="31" t="str">
        <f>HYPERLINK("http://www.atberg.aha.ru/samovar/rasskozhivotn.gif")</f>
        <v/>
      </c>
      <c r="D97" s="32" t="s">
        <v>555</v>
      </c>
      <c r="E97" s="30" t="s">
        <v>556</v>
      </c>
      <c r="F97" s="33" t="s">
        <v>557</v>
      </c>
      <c r="G97" s="30"/>
      <c r="H97" s="34" t="s">
        <v>125</v>
      </c>
      <c r="I97" s="35"/>
      <c r="J97" s="36" t="s">
        <v>126</v>
      </c>
      <c r="K97" s="36" t="s">
        <v>558</v>
      </c>
      <c r="L97" s="36" t="s">
        <v>2383</v>
      </c>
      <c r="M97" s="30" t="s">
        <v>82</v>
      </c>
      <c r="N97" s="2" t="s">
        <v>128</v>
      </c>
      <c r="O97" s="30" t="s">
        <v>129</v>
      </c>
      <c r="P97" s="3" t="s">
        <v>85</v>
      </c>
      <c r="Q97" s="3" t="s">
        <v>250</v>
      </c>
      <c r="R97" s="30">
        <v>211.38</v>
      </c>
      <c r="S97" t="s">
        <v>2384</v>
      </c>
      <c r="T97" t="s">
        <v>23</v>
      </c>
    </row>
    <row r="98" spans="1:20" ht="38.25" customHeight="1" x14ac:dyDescent="0.2">
      <c r="A98" s="30" t="s">
        <v>559</v>
      </c>
      <c r="B98" s="30" t="s">
        <v>560</v>
      </c>
      <c r="C98" s="31" t="str">
        <f>HYPERLINK("http://www.atberg.aha.ru/samovar/rasskazyoprirode.gif")</f>
        <v/>
      </c>
      <c r="D98" s="32" t="s">
        <v>561</v>
      </c>
      <c r="E98" s="30" t="s">
        <v>562</v>
      </c>
      <c r="F98" s="33" t="s">
        <v>563</v>
      </c>
      <c r="G98" s="30"/>
      <c r="H98" s="34" t="s">
        <v>125</v>
      </c>
      <c r="I98" s="35"/>
      <c r="J98" s="36" t="s">
        <v>126</v>
      </c>
      <c r="K98" s="36" t="s">
        <v>564</v>
      </c>
      <c r="L98" s="36" t="s">
        <v>2385</v>
      </c>
      <c r="M98" s="30" t="s">
        <v>82</v>
      </c>
      <c r="N98" s="2" t="s">
        <v>128</v>
      </c>
      <c r="O98" s="30" t="s">
        <v>565</v>
      </c>
      <c r="P98" s="3" t="s">
        <v>85</v>
      </c>
      <c r="Q98" s="3" t="s">
        <v>265</v>
      </c>
      <c r="R98" s="30">
        <v>211.38</v>
      </c>
      <c r="S98" t="s">
        <v>2386</v>
      </c>
      <c r="T98" t="s">
        <v>23</v>
      </c>
    </row>
    <row r="99" spans="1:20" ht="33.75" customHeight="1" x14ac:dyDescent="0.2">
      <c r="A99" s="30" t="s">
        <v>566</v>
      </c>
      <c r="B99" s="30" t="s">
        <v>567</v>
      </c>
      <c r="C99" s="31" t="str">
        <f>HYPERLINK("http://www.atberg.aha.ru/samovar/sherlokholms.gif")</f>
        <v/>
      </c>
      <c r="D99" s="32" t="s">
        <v>568</v>
      </c>
      <c r="E99" s="30" t="s">
        <v>569</v>
      </c>
      <c r="F99" s="33" t="s">
        <v>570</v>
      </c>
      <c r="G99" s="30"/>
      <c r="H99" s="34" t="s">
        <v>125</v>
      </c>
      <c r="I99" s="35"/>
      <c r="J99" s="36" t="s">
        <v>126</v>
      </c>
      <c r="K99" s="36" t="s">
        <v>571</v>
      </c>
      <c r="L99" s="36" t="s">
        <v>2387</v>
      </c>
      <c r="M99" s="30" t="s">
        <v>82</v>
      </c>
      <c r="N99" s="2" t="s">
        <v>128</v>
      </c>
      <c r="O99" s="30" t="s">
        <v>572</v>
      </c>
      <c r="P99" s="3" t="s">
        <v>85</v>
      </c>
      <c r="Q99" s="3" t="s">
        <v>250</v>
      </c>
      <c r="R99" s="30">
        <v>211.38</v>
      </c>
      <c r="S99" t="s">
        <v>2388</v>
      </c>
      <c r="T99" t="s">
        <v>23</v>
      </c>
    </row>
    <row r="100" spans="1:20" ht="33.75" customHeight="1" x14ac:dyDescent="0.2">
      <c r="A100" s="30" t="s">
        <v>573</v>
      </c>
      <c r="B100" s="30" t="s">
        <v>574</v>
      </c>
      <c r="C100" s="31" t="str">
        <f>HYPERLINK("http://www.atberg.aha.ru/samovar/rasskazyprozvereyiptits.gif")</f>
        <v/>
      </c>
      <c r="D100" s="32" t="s">
        <v>575</v>
      </c>
      <c r="E100" s="30" t="s">
        <v>576</v>
      </c>
      <c r="F100" s="33" t="s">
        <v>577</v>
      </c>
      <c r="G100" s="30"/>
      <c r="H100" s="34" t="s">
        <v>125</v>
      </c>
      <c r="I100" s="35"/>
      <c r="J100" s="36" t="s">
        <v>126</v>
      </c>
      <c r="K100" s="36" t="s">
        <v>578</v>
      </c>
      <c r="L100" s="36" t="s">
        <v>2389</v>
      </c>
      <c r="M100" s="30" t="s">
        <v>82</v>
      </c>
      <c r="N100" s="2" t="s">
        <v>128</v>
      </c>
      <c r="O100" s="30" t="s">
        <v>84</v>
      </c>
      <c r="P100" s="3" t="s">
        <v>85</v>
      </c>
      <c r="Q100" s="3" t="s">
        <v>265</v>
      </c>
      <c r="R100" s="30">
        <v>211.38</v>
      </c>
      <c r="S100" t="s">
        <v>2390</v>
      </c>
      <c r="T100" t="s">
        <v>23</v>
      </c>
    </row>
    <row r="101" spans="1:20" ht="33.75" customHeight="1" x14ac:dyDescent="0.2">
      <c r="A101" s="30" t="s">
        <v>579</v>
      </c>
      <c r="B101" s="30" t="s">
        <v>580</v>
      </c>
      <c r="C101" s="31" t="str">
        <f>HYPERLINK("http://www.atberg.aha.ru/samovar/rasskazyrusskihpisateley.gif")</f>
        <v/>
      </c>
      <c r="D101" s="32" t="s">
        <v>155</v>
      </c>
      <c r="E101" s="30" t="s">
        <v>581</v>
      </c>
      <c r="F101" s="33" t="s">
        <v>582</v>
      </c>
      <c r="G101" s="30"/>
      <c r="H101" s="34" t="s">
        <v>125</v>
      </c>
      <c r="I101" s="35"/>
      <c r="J101" s="36" t="s">
        <v>126</v>
      </c>
      <c r="K101" s="36" t="s">
        <v>583</v>
      </c>
      <c r="L101" s="36" t="s">
        <v>2391</v>
      </c>
      <c r="M101" s="30" t="s">
        <v>82</v>
      </c>
      <c r="N101" s="2" t="s">
        <v>128</v>
      </c>
      <c r="O101" s="30" t="s">
        <v>160</v>
      </c>
      <c r="P101" s="3" t="s">
        <v>85</v>
      </c>
      <c r="Q101" s="3" t="s">
        <v>250</v>
      </c>
      <c r="R101" s="30">
        <v>211.38</v>
      </c>
      <c r="S101" t="s">
        <v>2392</v>
      </c>
      <c r="T101" t="s">
        <v>23</v>
      </c>
    </row>
    <row r="102" spans="1:20" ht="22.5" customHeight="1" x14ac:dyDescent="0.2">
      <c r="A102" s="30" t="s">
        <v>584</v>
      </c>
      <c r="B102" s="30" t="s">
        <v>585</v>
      </c>
      <c r="C102" s="31" t="str">
        <f>HYPERLINK("http://atberg.aha.ru/samovar/sam-shb20.jpg")</f>
        <v/>
      </c>
      <c r="D102" s="32" t="s">
        <v>586</v>
      </c>
      <c r="E102" s="30" t="s">
        <v>587</v>
      </c>
      <c r="F102" s="33" t="s">
        <v>588</v>
      </c>
      <c r="G102" s="30"/>
      <c r="H102" s="34" t="s">
        <v>125</v>
      </c>
      <c r="I102" s="35"/>
      <c r="J102" s="36" t="s">
        <v>126</v>
      </c>
      <c r="K102" s="36" t="s">
        <v>434</v>
      </c>
      <c r="L102" s="36" t="s">
        <v>1995</v>
      </c>
      <c r="M102" s="30" t="s">
        <v>82</v>
      </c>
      <c r="N102" s="2" t="s">
        <v>128</v>
      </c>
      <c r="O102" s="30" t="s">
        <v>279</v>
      </c>
      <c r="P102" s="3" t="s">
        <v>85</v>
      </c>
      <c r="Q102" s="3" t="s">
        <v>265</v>
      </c>
      <c r="R102" s="30">
        <v>211.38</v>
      </c>
      <c r="S102" t="s">
        <v>2393</v>
      </c>
      <c r="T102" t="s">
        <v>23</v>
      </c>
    </row>
    <row r="103" spans="1:20" ht="33.75" customHeight="1" x14ac:dyDescent="0.2">
      <c r="A103" s="30" t="s">
        <v>589</v>
      </c>
      <c r="B103" s="30" t="s">
        <v>590</v>
      </c>
      <c r="C103" s="31" t="str">
        <f>HYPERLINK("http://www.atberg.aha.ru/samovar/sempodzemnihkor.gif")</f>
        <v/>
      </c>
      <c r="D103" s="32" t="s">
        <v>368</v>
      </c>
      <c r="E103" s="30" t="s">
        <v>591</v>
      </c>
      <c r="F103" s="33" t="s">
        <v>592</v>
      </c>
      <c r="G103" s="30"/>
      <c r="H103" s="34" t="s">
        <v>125</v>
      </c>
      <c r="I103" s="35"/>
      <c r="J103" s="36" t="s">
        <v>126</v>
      </c>
      <c r="K103" s="36" t="s">
        <v>593</v>
      </c>
      <c r="L103" s="36" t="s">
        <v>2394</v>
      </c>
      <c r="M103" s="30" t="s">
        <v>82</v>
      </c>
      <c r="N103" s="2" t="s">
        <v>128</v>
      </c>
      <c r="O103" s="30" t="s">
        <v>212</v>
      </c>
      <c r="P103" s="3" t="s">
        <v>85</v>
      </c>
      <c r="Q103" s="3" t="s">
        <v>250</v>
      </c>
      <c r="R103" s="30">
        <v>211.38</v>
      </c>
      <c r="S103" t="s">
        <v>2395</v>
      </c>
      <c r="T103" t="s">
        <v>23</v>
      </c>
    </row>
    <row r="104" spans="1:20" ht="33.75" customHeight="1" x14ac:dyDescent="0.2">
      <c r="A104" s="30" t="s">
        <v>594</v>
      </c>
      <c r="B104" s="30" t="s">
        <v>595</v>
      </c>
      <c r="C104" s="31" t="str">
        <f>HYPERLINK("http://www.atberg.aha.ru/samovar/skazopotervremeni.gif")</f>
        <v/>
      </c>
      <c r="D104" s="32" t="s">
        <v>596</v>
      </c>
      <c r="E104" s="30" t="s">
        <v>597</v>
      </c>
      <c r="F104" s="33" t="s">
        <v>598</v>
      </c>
      <c r="G104" s="30"/>
      <c r="H104" s="34" t="s">
        <v>125</v>
      </c>
      <c r="I104" s="35"/>
      <c r="J104" s="36" t="s">
        <v>126</v>
      </c>
      <c r="K104" s="36" t="s">
        <v>599</v>
      </c>
      <c r="L104" s="36" t="s">
        <v>2396</v>
      </c>
      <c r="M104" s="30" t="s">
        <v>82</v>
      </c>
      <c r="N104" s="2" t="s">
        <v>128</v>
      </c>
      <c r="O104" s="30" t="s">
        <v>84</v>
      </c>
      <c r="P104" s="3" t="s">
        <v>85</v>
      </c>
      <c r="Q104" s="3" t="s">
        <v>265</v>
      </c>
      <c r="R104" s="30">
        <v>211.38</v>
      </c>
      <c r="S104" t="s">
        <v>2397</v>
      </c>
      <c r="T104" t="s">
        <v>23</v>
      </c>
    </row>
    <row r="105" spans="1:20" ht="22.5" customHeight="1" x14ac:dyDescent="0.2">
      <c r="A105" s="30" t="s">
        <v>600</v>
      </c>
      <c r="B105" s="30" t="s">
        <v>601</v>
      </c>
      <c r="C105" s="31" t="str">
        <f>HYPERLINK("http://atberg.aha.ru/samovar/sam-shb30.jpg")</f>
        <v/>
      </c>
      <c r="D105" s="32" t="s">
        <v>602</v>
      </c>
      <c r="E105" s="30" t="s">
        <v>603</v>
      </c>
      <c r="F105" s="33" t="s">
        <v>604</v>
      </c>
      <c r="G105" s="30"/>
      <c r="H105" s="34" t="s">
        <v>125</v>
      </c>
      <c r="I105" s="35"/>
      <c r="J105" s="36" t="s">
        <v>126</v>
      </c>
      <c r="K105" s="36" t="s">
        <v>546</v>
      </c>
      <c r="L105" s="36" t="s">
        <v>2380</v>
      </c>
      <c r="M105" s="30" t="s">
        <v>82</v>
      </c>
      <c r="N105" s="2" t="s">
        <v>128</v>
      </c>
      <c r="O105" s="30" t="s">
        <v>447</v>
      </c>
      <c r="P105" s="3" t="s">
        <v>85</v>
      </c>
      <c r="Q105" s="3" t="s">
        <v>552</v>
      </c>
      <c r="R105" s="30">
        <v>211.38</v>
      </c>
      <c r="S105" t="s">
        <v>2398</v>
      </c>
      <c r="T105" t="s">
        <v>23</v>
      </c>
    </row>
    <row r="106" spans="1:20" ht="33.75" customHeight="1" x14ac:dyDescent="0.2">
      <c r="A106" s="30" t="s">
        <v>605</v>
      </c>
      <c r="B106" s="30" t="s">
        <v>606</v>
      </c>
      <c r="C106" s="31" t="str">
        <f>HYPERLINK("http://www.atberg.aha.ru/samovar/skazkiizlesa.gif")</f>
        <v/>
      </c>
      <c r="D106" s="32" t="s">
        <v>155</v>
      </c>
      <c r="E106" s="30" t="s">
        <v>607</v>
      </c>
      <c r="F106" s="33" t="s">
        <v>608</v>
      </c>
      <c r="G106" s="30"/>
      <c r="H106" s="34" t="s">
        <v>125</v>
      </c>
      <c r="I106" s="35"/>
      <c r="J106" s="36" t="s">
        <v>126</v>
      </c>
      <c r="K106" s="36" t="s">
        <v>609</v>
      </c>
      <c r="L106" s="36" t="s">
        <v>2399</v>
      </c>
      <c r="M106" s="30" t="s">
        <v>82</v>
      </c>
      <c r="N106" s="2" t="s">
        <v>128</v>
      </c>
      <c r="O106" s="30" t="s">
        <v>84</v>
      </c>
      <c r="P106" s="3" t="s">
        <v>85</v>
      </c>
      <c r="Q106" s="3" t="s">
        <v>265</v>
      </c>
      <c r="R106" s="30">
        <v>211.38</v>
      </c>
      <c r="S106" t="s">
        <v>2400</v>
      </c>
      <c r="T106" t="s">
        <v>23</v>
      </c>
    </row>
    <row r="107" spans="1:20" ht="33.75" customHeight="1" x14ac:dyDescent="0.2">
      <c r="A107" s="30" t="s">
        <v>610</v>
      </c>
      <c r="B107" s="30" t="s">
        <v>611</v>
      </c>
      <c r="C107" s="31" t="str">
        <f>HYPERLINK("http://www.atberg.aha.ru/samovar/skazkirusskihpisateley.gif")</f>
        <v/>
      </c>
      <c r="D107" s="32" t="s">
        <v>155</v>
      </c>
      <c r="E107" s="30" t="s">
        <v>612</v>
      </c>
      <c r="F107" s="33" t="s">
        <v>613</v>
      </c>
      <c r="G107" s="30"/>
      <c r="H107" s="34" t="s">
        <v>125</v>
      </c>
      <c r="I107" s="35"/>
      <c r="J107" s="36" t="s">
        <v>126</v>
      </c>
      <c r="K107" s="36" t="s">
        <v>359</v>
      </c>
      <c r="L107" s="36" t="s">
        <v>1433</v>
      </c>
      <c r="M107" s="30" t="s">
        <v>82</v>
      </c>
      <c r="N107" s="2" t="s">
        <v>128</v>
      </c>
      <c r="O107" s="30" t="s">
        <v>212</v>
      </c>
      <c r="P107" s="3" t="s">
        <v>85</v>
      </c>
      <c r="Q107" s="3" t="s">
        <v>265</v>
      </c>
      <c r="R107" s="30">
        <v>211.38</v>
      </c>
      <c r="S107" t="s">
        <v>2401</v>
      </c>
      <c r="T107" t="s">
        <v>23</v>
      </c>
    </row>
    <row r="108" spans="1:20" ht="38.25" customHeight="1" x14ac:dyDescent="0.2">
      <c r="A108" s="30" t="s">
        <v>614</v>
      </c>
      <c r="B108" s="30" t="s">
        <v>615</v>
      </c>
      <c r="C108" s="31" t="str">
        <f>HYPERLINK("http://www.atberg.aha.ru/samovar/shksmrass.gif")</f>
        <v/>
      </c>
      <c r="D108" s="32" t="s">
        <v>616</v>
      </c>
      <c r="E108" s="30" t="s">
        <v>617</v>
      </c>
      <c r="F108" s="33" t="s">
        <v>618</v>
      </c>
      <c r="G108" s="30"/>
      <c r="H108" s="34" t="s">
        <v>125</v>
      </c>
      <c r="I108" s="35"/>
      <c r="J108" s="36" t="s">
        <v>126</v>
      </c>
      <c r="K108" s="36" t="s">
        <v>258</v>
      </c>
      <c r="L108" s="36" t="s">
        <v>22</v>
      </c>
      <c r="M108" s="30" t="s">
        <v>82</v>
      </c>
      <c r="N108" s="2" t="s">
        <v>128</v>
      </c>
      <c r="O108" s="30" t="s">
        <v>129</v>
      </c>
      <c r="P108" s="3" t="s">
        <v>85</v>
      </c>
      <c r="Q108" s="3" t="s">
        <v>265</v>
      </c>
      <c r="R108" s="30">
        <v>211.38</v>
      </c>
      <c r="S108" t="s">
        <v>2402</v>
      </c>
      <c r="T108" t="s">
        <v>23</v>
      </c>
    </row>
    <row r="109" spans="1:20" ht="38.25" customHeight="1" x14ac:dyDescent="0.2">
      <c r="A109" s="30" t="s">
        <v>619</v>
      </c>
      <c r="B109" s="30" t="s">
        <v>620</v>
      </c>
      <c r="C109" s="31" t="str">
        <f>HYPERLINK("http://www.atberg.aha.ru/samovar/shksmrosh.gif")</f>
        <v/>
      </c>
      <c r="D109" s="32" t="s">
        <v>621</v>
      </c>
      <c r="E109" s="30" t="s">
        <v>622</v>
      </c>
      <c r="F109" s="33" t="s">
        <v>623</v>
      </c>
      <c r="G109" s="30"/>
      <c r="H109" s="34" t="s">
        <v>125</v>
      </c>
      <c r="I109" s="35"/>
      <c r="J109" s="36" t="s">
        <v>126</v>
      </c>
      <c r="K109" s="36" t="s">
        <v>624</v>
      </c>
      <c r="L109" s="36" t="s">
        <v>2403</v>
      </c>
      <c r="M109" s="30" t="s">
        <v>82</v>
      </c>
      <c r="N109" s="2" t="s">
        <v>128</v>
      </c>
      <c r="O109" s="30" t="s">
        <v>129</v>
      </c>
      <c r="P109" s="3" t="s">
        <v>85</v>
      </c>
      <c r="Q109" s="3" t="s">
        <v>265</v>
      </c>
      <c r="R109" s="30">
        <v>211.38</v>
      </c>
      <c r="S109" t="s">
        <v>2404</v>
      </c>
      <c r="T109" t="s">
        <v>23</v>
      </c>
    </row>
    <row r="110" spans="1:20" ht="33.75" customHeight="1" x14ac:dyDescent="0.2">
      <c r="A110" s="30" t="s">
        <v>625</v>
      </c>
      <c r="B110" s="30" t="s">
        <v>626</v>
      </c>
      <c r="C110" s="31" t="str">
        <f>HYPERLINK("http://www.atberg.aha.ru/samovar/starikhottabych.gif")</f>
        <v/>
      </c>
      <c r="D110" s="32" t="s">
        <v>627</v>
      </c>
      <c r="E110" s="30" t="s">
        <v>628</v>
      </c>
      <c r="F110" s="33" t="s">
        <v>629</v>
      </c>
      <c r="G110" s="30"/>
      <c r="H110" s="34" t="s">
        <v>125</v>
      </c>
      <c r="I110" s="35"/>
      <c r="J110" s="36" t="s">
        <v>126</v>
      </c>
      <c r="K110" s="36" t="s">
        <v>630</v>
      </c>
      <c r="L110" s="36" t="s">
        <v>1433</v>
      </c>
      <c r="M110" s="30" t="s">
        <v>82</v>
      </c>
      <c r="N110" s="2" t="s">
        <v>128</v>
      </c>
      <c r="O110" s="30" t="s">
        <v>231</v>
      </c>
      <c r="P110" s="3" t="s">
        <v>85</v>
      </c>
      <c r="Q110" s="3" t="s">
        <v>250</v>
      </c>
      <c r="R110" s="30">
        <v>211.38</v>
      </c>
      <c r="S110" t="s">
        <v>2405</v>
      </c>
      <c r="T110" t="s">
        <v>23</v>
      </c>
    </row>
    <row r="111" spans="1:20" ht="22.5" customHeight="1" x14ac:dyDescent="0.2">
      <c r="A111" s="30" t="s">
        <v>631</v>
      </c>
      <c r="B111" s="30" t="s">
        <v>632</v>
      </c>
      <c r="C111" s="31" t="str">
        <f>HYPERLINK("http://atberg.aha.ru/samovar/sam-shb12.jpg")</f>
        <v/>
      </c>
      <c r="D111" s="32" t="s">
        <v>633</v>
      </c>
      <c r="E111" s="30" t="s">
        <v>634</v>
      </c>
      <c r="F111" s="33" t="s">
        <v>635</v>
      </c>
      <c r="G111" s="30"/>
      <c r="H111" s="34" t="s">
        <v>125</v>
      </c>
      <c r="I111" s="35"/>
      <c r="J111" s="36" t="s">
        <v>126</v>
      </c>
      <c r="K111" s="36" t="s">
        <v>636</v>
      </c>
      <c r="L111" s="36" t="s">
        <v>1451</v>
      </c>
      <c r="M111" s="30" t="s">
        <v>82</v>
      </c>
      <c r="N111" s="2" t="s">
        <v>128</v>
      </c>
      <c r="O111" s="30" t="s">
        <v>302</v>
      </c>
      <c r="P111" s="3" t="s">
        <v>85</v>
      </c>
      <c r="Q111" s="3" t="s">
        <v>250</v>
      </c>
      <c r="R111" s="30">
        <v>211.38</v>
      </c>
      <c r="S111" t="s">
        <v>2406</v>
      </c>
      <c r="T111" t="s">
        <v>23</v>
      </c>
    </row>
    <row r="112" spans="1:20" ht="33.75" customHeight="1" x14ac:dyDescent="0.2">
      <c r="A112" s="30" t="s">
        <v>637</v>
      </c>
      <c r="B112" s="30" t="s">
        <v>638</v>
      </c>
      <c r="C112" s="31" t="str">
        <f>HYPERLINK("http://www.atberg.aha.ru/samovar/sam-shb06.jpg")</f>
        <v/>
      </c>
      <c r="D112" s="32" t="s">
        <v>368</v>
      </c>
      <c r="E112" s="30" t="s">
        <v>639</v>
      </c>
      <c r="F112" s="33" t="s">
        <v>640</v>
      </c>
      <c r="G112" s="30"/>
      <c r="H112" s="34" t="s">
        <v>125</v>
      </c>
      <c r="I112" s="35"/>
      <c r="J112" s="36" t="s">
        <v>126</v>
      </c>
      <c r="K112" s="36" t="s">
        <v>641</v>
      </c>
      <c r="L112" s="36" t="s">
        <v>2407</v>
      </c>
      <c r="M112" s="30" t="s">
        <v>82</v>
      </c>
      <c r="N112" s="2" t="s">
        <v>128</v>
      </c>
      <c r="O112" s="30" t="s">
        <v>249</v>
      </c>
      <c r="P112" s="3" t="s">
        <v>85</v>
      </c>
      <c r="Q112" s="3" t="s">
        <v>250</v>
      </c>
      <c r="R112" s="30">
        <v>211.38</v>
      </c>
      <c r="S112" t="s">
        <v>2408</v>
      </c>
      <c r="T112" t="s">
        <v>23</v>
      </c>
    </row>
    <row r="113" spans="1:20" ht="33.75" customHeight="1" x14ac:dyDescent="0.2">
      <c r="A113" s="30" t="s">
        <v>642</v>
      </c>
      <c r="B113" s="30" t="s">
        <v>643</v>
      </c>
      <c r="C113" s="31" t="str">
        <f>HYPERLINK("http://www.atberg.aha.ru/samovar/timuriegokomanda.gif")</f>
        <v/>
      </c>
      <c r="D113" s="32" t="s">
        <v>644</v>
      </c>
      <c r="E113" s="30" t="s">
        <v>645</v>
      </c>
      <c r="F113" s="33" t="s">
        <v>646</v>
      </c>
      <c r="G113" s="30"/>
      <c r="H113" s="34" t="s">
        <v>125</v>
      </c>
      <c r="I113" s="35"/>
      <c r="J113" s="36" t="s">
        <v>126</v>
      </c>
      <c r="K113" s="36" t="s">
        <v>647</v>
      </c>
      <c r="L113" s="36" t="s">
        <v>2409</v>
      </c>
      <c r="M113" s="30" t="s">
        <v>82</v>
      </c>
      <c r="N113" s="2" t="s">
        <v>128</v>
      </c>
      <c r="O113" s="30" t="s">
        <v>249</v>
      </c>
      <c r="P113" s="3" t="s">
        <v>85</v>
      </c>
      <c r="Q113" s="3" t="s">
        <v>250</v>
      </c>
      <c r="R113" s="30">
        <v>211.38</v>
      </c>
      <c r="S113" t="s">
        <v>2410</v>
      </c>
      <c r="T113" t="s">
        <v>23</v>
      </c>
    </row>
    <row r="114" spans="1:20" ht="33.75" customHeight="1" x14ac:dyDescent="0.2">
      <c r="A114" s="30" t="s">
        <v>648</v>
      </c>
      <c r="B114" s="30" t="s">
        <v>649</v>
      </c>
      <c r="C114" s="31" t="str">
        <f>HYPERLINK("http://www.atberg.aha.ru/samovar/tritolstyaka.gif")</f>
        <v/>
      </c>
      <c r="D114" s="32" t="s">
        <v>650</v>
      </c>
      <c r="E114" s="30" t="s">
        <v>651</v>
      </c>
      <c r="F114" s="33" t="s">
        <v>652</v>
      </c>
      <c r="G114" s="30"/>
      <c r="H114" s="34" t="s">
        <v>125</v>
      </c>
      <c r="I114" s="35"/>
      <c r="J114" s="36" t="s">
        <v>126</v>
      </c>
      <c r="K114" s="36" t="s">
        <v>653</v>
      </c>
      <c r="L114" s="36" t="s">
        <v>2411</v>
      </c>
      <c r="M114" s="30" t="s">
        <v>82</v>
      </c>
      <c r="N114" s="2" t="s">
        <v>128</v>
      </c>
      <c r="O114" s="30" t="s">
        <v>249</v>
      </c>
      <c r="P114" s="3" t="s">
        <v>85</v>
      </c>
      <c r="Q114" s="3" t="s">
        <v>250</v>
      </c>
      <c r="R114" s="30">
        <v>211.38</v>
      </c>
      <c r="S114" t="s">
        <v>2412</v>
      </c>
      <c r="T114" t="s">
        <v>23</v>
      </c>
    </row>
    <row r="115" spans="1:20" ht="33.75" customHeight="1" x14ac:dyDescent="0.2">
      <c r="A115" s="30" t="s">
        <v>654</v>
      </c>
      <c r="B115" s="30" t="s">
        <v>655</v>
      </c>
      <c r="C115" s="31" t="str">
        <f>HYPERLINK("http://www.atberg.aha.ru/samovar/uralskieskazy.gif")</f>
        <v/>
      </c>
      <c r="D115" s="32" t="s">
        <v>656</v>
      </c>
      <c r="E115" s="30" t="s">
        <v>657</v>
      </c>
      <c r="F115" s="33" t="s">
        <v>658</v>
      </c>
      <c r="G115" s="30"/>
      <c r="H115" s="34" t="s">
        <v>125</v>
      </c>
      <c r="I115" s="35"/>
      <c r="J115" s="36" t="s">
        <v>126</v>
      </c>
      <c r="K115" s="36" t="s">
        <v>659</v>
      </c>
      <c r="L115" s="36" t="s">
        <v>2413</v>
      </c>
      <c r="M115" s="30" t="s">
        <v>82</v>
      </c>
      <c r="N115" s="2" t="s">
        <v>128</v>
      </c>
      <c r="O115" s="30" t="s">
        <v>279</v>
      </c>
      <c r="P115" s="3" t="s">
        <v>85</v>
      </c>
      <c r="Q115" s="3" t="s">
        <v>250</v>
      </c>
      <c r="R115" s="30">
        <v>211.38</v>
      </c>
      <c r="S115" t="s">
        <v>2414</v>
      </c>
      <c r="T115" t="s">
        <v>23</v>
      </c>
    </row>
    <row r="116" spans="1:20" ht="22.5" customHeight="1" x14ac:dyDescent="0.2">
      <c r="A116" s="30" t="s">
        <v>660</v>
      </c>
      <c r="B116" s="30" t="s">
        <v>661</v>
      </c>
      <c r="C116" s="31" t="str">
        <f>HYPERLINK("http://www.atberg.aha.ru/samovar/urfinjus.gif")</f>
        <v/>
      </c>
      <c r="D116" s="32" t="s">
        <v>368</v>
      </c>
      <c r="E116" s="30" t="s">
        <v>662</v>
      </c>
      <c r="F116" s="33" t="s">
        <v>663</v>
      </c>
      <c r="G116" s="30"/>
      <c r="H116" s="34" t="s">
        <v>125</v>
      </c>
      <c r="I116" s="35"/>
      <c r="J116" s="36" t="s">
        <v>126</v>
      </c>
      <c r="K116" s="36" t="s">
        <v>664</v>
      </c>
      <c r="L116" s="36" t="s">
        <v>2415</v>
      </c>
      <c r="M116" s="30" t="s">
        <v>82</v>
      </c>
      <c r="N116" s="2" t="s">
        <v>128</v>
      </c>
      <c r="O116" s="30" t="s">
        <v>212</v>
      </c>
      <c r="P116" s="3" t="s">
        <v>85</v>
      </c>
      <c r="Q116" s="3" t="s">
        <v>250</v>
      </c>
      <c r="R116" s="30">
        <v>211.38</v>
      </c>
      <c r="S116" t="s">
        <v>2416</v>
      </c>
      <c r="T116" t="s">
        <v>23</v>
      </c>
    </row>
    <row r="117" spans="1:20" ht="33.75" customHeight="1" x14ac:dyDescent="0.2">
      <c r="A117" s="30" t="s">
        <v>665</v>
      </c>
      <c r="B117" s="30" t="s">
        <v>666</v>
      </c>
      <c r="C117" s="31" t="str">
        <f>HYPERLINK("http://www.atberg.aha.ru/samovar/fantastichrassk.gif")</f>
        <v/>
      </c>
      <c r="D117" s="32" t="s">
        <v>667</v>
      </c>
      <c r="E117" s="30" t="s">
        <v>668</v>
      </c>
      <c r="F117" s="33" t="s">
        <v>669</v>
      </c>
      <c r="G117" s="30"/>
      <c r="H117" s="34" t="s">
        <v>125</v>
      </c>
      <c r="I117" s="35"/>
      <c r="J117" s="36" t="s">
        <v>126</v>
      </c>
      <c r="K117" s="36" t="s">
        <v>670</v>
      </c>
      <c r="L117" s="36" t="s">
        <v>2417</v>
      </c>
      <c r="M117" s="30" t="s">
        <v>82</v>
      </c>
      <c r="N117" s="2" t="s">
        <v>128</v>
      </c>
      <c r="O117" s="30" t="s">
        <v>129</v>
      </c>
      <c r="P117" s="3" t="s">
        <v>85</v>
      </c>
      <c r="Q117" s="3" t="s">
        <v>250</v>
      </c>
      <c r="R117" s="30">
        <v>211.38</v>
      </c>
      <c r="S117" t="s">
        <v>2418</v>
      </c>
      <c r="T117" t="s">
        <v>23</v>
      </c>
    </row>
    <row r="118" spans="1:20" ht="33.75" customHeight="1" x14ac:dyDescent="0.2">
      <c r="A118" s="30" t="s">
        <v>671</v>
      </c>
      <c r="B118" s="30" t="s">
        <v>672</v>
      </c>
      <c r="C118" s="31" t="str">
        <f>HYPERLINK("http://www.atberg.aha.ru/samovar/hrestomatiya1.gif")</f>
        <v/>
      </c>
      <c r="D118" s="32" t="s">
        <v>155</v>
      </c>
      <c r="E118" s="30" t="s">
        <v>673</v>
      </c>
      <c r="F118" s="33" t="s">
        <v>674</v>
      </c>
      <c r="G118" s="30"/>
      <c r="H118" s="34" t="s">
        <v>675</v>
      </c>
      <c r="I118" s="35"/>
      <c r="J118" s="36" t="s">
        <v>676</v>
      </c>
      <c r="K118" s="36" t="s">
        <v>677</v>
      </c>
      <c r="L118" s="36" t="s">
        <v>2372</v>
      </c>
      <c r="M118" s="30" t="s">
        <v>82</v>
      </c>
      <c r="N118" s="2" t="s">
        <v>128</v>
      </c>
      <c r="O118" s="30" t="s">
        <v>231</v>
      </c>
      <c r="P118" s="3" t="s">
        <v>85</v>
      </c>
      <c r="Q118" s="3" t="s">
        <v>265</v>
      </c>
      <c r="R118" s="30">
        <v>211.38</v>
      </c>
      <c r="S118" t="s">
        <v>2419</v>
      </c>
      <c r="T118" t="s">
        <v>23</v>
      </c>
    </row>
    <row r="119" spans="1:20" ht="33.75" customHeight="1" x14ac:dyDescent="0.2">
      <c r="A119" s="30" t="s">
        <v>678</v>
      </c>
      <c r="B119" s="30" t="s">
        <v>679</v>
      </c>
      <c r="C119" s="31" t="str">
        <f>HYPERLINK("http://www.atberg.aha.ru/samovar/hrestomatiya2.gif")</f>
        <v/>
      </c>
      <c r="D119" s="32" t="s">
        <v>155</v>
      </c>
      <c r="E119" s="30" t="s">
        <v>680</v>
      </c>
      <c r="F119" s="33" t="s">
        <v>681</v>
      </c>
      <c r="G119" s="30"/>
      <c r="H119" s="34" t="s">
        <v>675</v>
      </c>
      <c r="I119" s="35"/>
      <c r="J119" s="36" t="s">
        <v>676</v>
      </c>
      <c r="K119" s="36" t="s">
        <v>682</v>
      </c>
      <c r="L119" s="36" t="s">
        <v>2420</v>
      </c>
      <c r="M119" s="30" t="s">
        <v>82</v>
      </c>
      <c r="N119" s="2" t="s">
        <v>128</v>
      </c>
      <c r="O119" s="30" t="s">
        <v>683</v>
      </c>
      <c r="P119" s="3" t="s">
        <v>85</v>
      </c>
      <c r="Q119" s="3" t="s">
        <v>265</v>
      </c>
      <c r="R119" s="30">
        <v>243.83</v>
      </c>
      <c r="S119" t="s">
        <v>2421</v>
      </c>
      <c r="T119" t="s">
        <v>23</v>
      </c>
    </row>
    <row r="120" spans="1:20" ht="33.75" customHeight="1" x14ac:dyDescent="0.2">
      <c r="A120" s="30" t="s">
        <v>686</v>
      </c>
      <c r="B120" s="30" t="s">
        <v>687</v>
      </c>
      <c r="C120" s="31" t="str">
        <f>HYPERLINK("http://www.atberg.aha.ru/samovar/hrestomatiya3_4.gif")</f>
        <v/>
      </c>
      <c r="D120" s="32" t="s">
        <v>155</v>
      </c>
      <c r="E120" s="30" t="s">
        <v>688</v>
      </c>
      <c r="F120" s="33" t="s">
        <v>689</v>
      </c>
      <c r="G120" s="30"/>
      <c r="H120" s="34" t="s">
        <v>675</v>
      </c>
      <c r="I120" s="35"/>
      <c r="J120" s="36" t="s">
        <v>676</v>
      </c>
      <c r="K120" s="36" t="s">
        <v>690</v>
      </c>
      <c r="L120" s="36" t="s">
        <v>2422</v>
      </c>
      <c r="M120" s="30" t="s">
        <v>82</v>
      </c>
      <c r="N120" s="2" t="s">
        <v>128</v>
      </c>
      <c r="O120" s="30" t="s">
        <v>683</v>
      </c>
      <c r="P120" s="3" t="s">
        <v>85</v>
      </c>
      <c r="Q120" s="3" t="s">
        <v>265</v>
      </c>
      <c r="R120" s="30">
        <v>243.83</v>
      </c>
      <c r="S120" t="s">
        <v>684</v>
      </c>
      <c r="T120" t="s">
        <v>23</v>
      </c>
    </row>
    <row r="121" spans="1:20" ht="22.5" customHeight="1" x14ac:dyDescent="0.2">
      <c r="A121" s="30" t="s">
        <v>691</v>
      </c>
      <c r="B121" s="30" t="s">
        <v>692</v>
      </c>
      <c r="C121" s="31" t="str">
        <f>HYPERLINK("http://atberg.aha.ru/samovar/sam-shb14.jpg")</f>
        <v/>
      </c>
      <c r="D121" s="32" t="s">
        <v>693</v>
      </c>
      <c r="E121" s="30" t="s">
        <v>694</v>
      </c>
      <c r="F121" s="33" t="s">
        <v>695</v>
      </c>
      <c r="G121" s="30"/>
      <c r="H121" s="34" t="s">
        <v>125</v>
      </c>
      <c r="I121" s="35"/>
      <c r="J121" s="36" t="s">
        <v>126</v>
      </c>
      <c r="K121" s="36" t="s">
        <v>696</v>
      </c>
      <c r="L121" s="36" t="s">
        <v>2423</v>
      </c>
      <c r="M121" s="30" t="s">
        <v>82</v>
      </c>
      <c r="N121" s="2" t="s">
        <v>128</v>
      </c>
      <c r="O121" s="30" t="s">
        <v>160</v>
      </c>
      <c r="P121" s="3" t="s">
        <v>85</v>
      </c>
      <c r="Q121" s="3" t="s">
        <v>250</v>
      </c>
      <c r="R121" s="30">
        <v>211.38</v>
      </c>
      <c r="S121" t="s">
        <v>2424</v>
      </c>
      <c r="T121" t="s">
        <v>23</v>
      </c>
    </row>
    <row r="122" spans="1:20" ht="33.75" customHeight="1" x14ac:dyDescent="0.2">
      <c r="A122" s="30" t="s">
        <v>697</v>
      </c>
      <c r="B122" s="30" t="s">
        <v>698</v>
      </c>
      <c r="C122" s="31" t="str">
        <f>HYPERLINK("http://www.atberg.aha.ru/samovar/shkprikoly.gif")</f>
        <v/>
      </c>
      <c r="D122" s="32" t="s">
        <v>155</v>
      </c>
      <c r="E122" s="30" t="s">
        <v>699</v>
      </c>
      <c r="F122" s="33" t="s">
        <v>700</v>
      </c>
      <c r="G122" s="30"/>
      <c r="H122" s="34" t="s">
        <v>125</v>
      </c>
      <c r="I122" s="35"/>
      <c r="J122" s="36" t="s">
        <v>126</v>
      </c>
      <c r="K122" s="36" t="s">
        <v>701</v>
      </c>
      <c r="L122" s="36" t="s">
        <v>2425</v>
      </c>
      <c r="M122" s="30" t="s">
        <v>82</v>
      </c>
      <c r="N122" s="2" t="s">
        <v>128</v>
      </c>
      <c r="O122" s="30" t="s">
        <v>129</v>
      </c>
      <c r="P122" s="3" t="s">
        <v>85</v>
      </c>
      <c r="Q122" s="3" t="s">
        <v>265</v>
      </c>
      <c r="R122" s="30">
        <v>211.38</v>
      </c>
      <c r="S122" t="s">
        <v>2426</v>
      </c>
      <c r="T122" t="s">
        <v>23</v>
      </c>
    </row>
    <row r="123" spans="1:20" ht="33.75" customHeight="1" x14ac:dyDescent="0.2">
      <c r="A123" s="30" t="s">
        <v>702</v>
      </c>
      <c r="B123" s="30" t="s">
        <v>703</v>
      </c>
      <c r="C123" s="31" t="str">
        <f>HYPERLINK("http://www.atberg.aha.ru/samovar/shkolnyeanekdoty.gif")</f>
        <v/>
      </c>
      <c r="D123" s="32" t="s">
        <v>155</v>
      </c>
      <c r="E123" s="30" t="s">
        <v>704</v>
      </c>
      <c r="F123" s="33" t="s">
        <v>705</v>
      </c>
      <c r="G123" s="30"/>
      <c r="H123" s="34" t="s">
        <v>125</v>
      </c>
      <c r="I123" s="35"/>
      <c r="J123" s="36" t="s">
        <v>126</v>
      </c>
      <c r="K123" s="36" t="s">
        <v>400</v>
      </c>
      <c r="L123" s="36" t="s">
        <v>1748</v>
      </c>
      <c r="M123" s="30" t="s">
        <v>82</v>
      </c>
      <c r="N123" s="2" t="s">
        <v>128</v>
      </c>
      <c r="O123" s="30" t="s">
        <v>84</v>
      </c>
      <c r="P123" s="3" t="s">
        <v>85</v>
      </c>
      <c r="Q123" s="3" t="s">
        <v>265</v>
      </c>
      <c r="R123" s="30">
        <v>211.38</v>
      </c>
      <c r="S123" t="s">
        <v>2427</v>
      </c>
      <c r="T123" t="s">
        <v>23</v>
      </c>
    </row>
    <row r="124" spans="1:20" ht="33.75" customHeight="1" x14ac:dyDescent="0.2">
      <c r="A124" s="30" t="s">
        <v>706</v>
      </c>
      <c r="B124" s="30" t="s">
        <v>707</v>
      </c>
      <c r="C124" s="31" t="str">
        <f>HYPERLINK("http://www.atberg.aha.ru/samovar/shkschelkun.gif")</f>
        <v/>
      </c>
      <c r="D124" s="32" t="s">
        <v>708</v>
      </c>
      <c r="E124" s="30" t="s">
        <v>709</v>
      </c>
      <c r="F124" s="33" t="s">
        <v>710</v>
      </c>
      <c r="G124" s="30"/>
      <c r="H124" s="34" t="s">
        <v>125</v>
      </c>
      <c r="I124" s="35"/>
      <c r="J124" s="36" t="s">
        <v>126</v>
      </c>
      <c r="K124" s="36" t="s">
        <v>359</v>
      </c>
      <c r="L124" s="36" t="s">
        <v>1433</v>
      </c>
      <c r="M124" s="30" t="s">
        <v>82</v>
      </c>
      <c r="N124" s="2" t="s">
        <v>128</v>
      </c>
      <c r="O124" s="30" t="s">
        <v>711</v>
      </c>
      <c r="P124" s="3" t="s">
        <v>85</v>
      </c>
      <c r="Q124" s="3" t="s">
        <v>250</v>
      </c>
      <c r="R124" s="30">
        <v>211.38</v>
      </c>
      <c r="S124" t="s">
        <v>2428</v>
      </c>
      <c r="T124" t="s">
        <v>23</v>
      </c>
    </row>
    <row r="125" spans="1:20" ht="33.75" customHeight="1" x14ac:dyDescent="0.2">
      <c r="A125" s="30" t="s">
        <v>713</v>
      </c>
      <c r="B125" s="30" t="s">
        <v>714</v>
      </c>
      <c r="C125" s="31" t="str">
        <f>HYPERLINK("http://www.atberg.aha.ru/samovar/lkdaibolit.gif")</f>
        <v/>
      </c>
      <c r="D125" s="32" t="s">
        <v>98</v>
      </c>
      <c r="E125" s="30" t="s">
        <v>715</v>
      </c>
      <c r="F125" s="33" t="s">
        <v>716</v>
      </c>
      <c r="G125" s="30"/>
      <c r="H125" s="34" t="s">
        <v>125</v>
      </c>
      <c r="I125" s="35"/>
      <c r="J125" s="36" t="s">
        <v>126</v>
      </c>
      <c r="K125" s="36" t="s">
        <v>670</v>
      </c>
      <c r="L125" s="36" t="s">
        <v>2417</v>
      </c>
      <c r="M125" s="30" t="s">
        <v>82</v>
      </c>
      <c r="N125" s="2" t="s">
        <v>717</v>
      </c>
      <c r="O125" s="30" t="s">
        <v>718</v>
      </c>
      <c r="P125" s="3" t="s">
        <v>85</v>
      </c>
      <c r="Q125" s="3" t="s">
        <v>719</v>
      </c>
      <c r="R125" s="30">
        <v>116.6</v>
      </c>
      <c r="S125" t="s">
        <v>2429</v>
      </c>
      <c r="T125" t="s">
        <v>2430</v>
      </c>
    </row>
    <row r="126" spans="1:20" ht="33.75" customHeight="1" x14ac:dyDescent="0.2">
      <c r="A126" s="30" t="s">
        <v>722</v>
      </c>
      <c r="B126" s="30" t="s">
        <v>723</v>
      </c>
      <c r="C126" s="31" t="str">
        <f>HYPERLINK("http://www.atberg.aha.ru/samovar/deniskaiegodruzyalkd.gif")</f>
        <v/>
      </c>
      <c r="D126" s="32" t="s">
        <v>380</v>
      </c>
      <c r="E126" s="30" t="s">
        <v>724</v>
      </c>
      <c r="F126" s="33" t="s">
        <v>725</v>
      </c>
      <c r="G126" s="30"/>
      <c r="H126" s="34" t="s">
        <v>125</v>
      </c>
      <c r="I126" s="35"/>
      <c r="J126" s="36" t="s">
        <v>126</v>
      </c>
      <c r="K126" s="36" t="s">
        <v>726</v>
      </c>
      <c r="L126" s="36" t="s">
        <v>2431</v>
      </c>
      <c r="M126" s="30" t="s">
        <v>82</v>
      </c>
      <c r="N126" s="2" t="s">
        <v>717</v>
      </c>
      <c r="O126" s="30" t="s">
        <v>95</v>
      </c>
      <c r="P126" s="3" t="s">
        <v>85</v>
      </c>
      <c r="Q126" s="3" t="s">
        <v>719</v>
      </c>
      <c r="R126" s="30">
        <v>116.6</v>
      </c>
      <c r="S126" t="s">
        <v>2432</v>
      </c>
      <c r="T126" t="s">
        <v>2430</v>
      </c>
    </row>
    <row r="127" spans="1:20" ht="22.5" customHeight="1" x14ac:dyDescent="0.2">
      <c r="A127" s="30" t="s">
        <v>727</v>
      </c>
      <c r="B127" s="30" t="s">
        <v>728</v>
      </c>
      <c r="C127" s="31" t="str">
        <f>HYPERLINK("http://www.atberg.aha.ru/samovar/lkdzaika.gif")</f>
        <v/>
      </c>
      <c r="D127" s="32" t="s">
        <v>91</v>
      </c>
      <c r="E127" s="30" t="s">
        <v>729</v>
      </c>
      <c r="F127" s="33" t="s">
        <v>730</v>
      </c>
      <c r="G127" s="30"/>
      <c r="H127" s="34" t="s">
        <v>125</v>
      </c>
      <c r="I127" s="35"/>
      <c r="J127" s="36" t="s">
        <v>126</v>
      </c>
      <c r="K127" s="36" t="s">
        <v>377</v>
      </c>
      <c r="L127" s="36" t="s">
        <v>1562</v>
      </c>
      <c r="M127" s="30" t="s">
        <v>82</v>
      </c>
      <c r="N127" s="2" t="s">
        <v>717</v>
      </c>
      <c r="O127" s="30" t="s">
        <v>718</v>
      </c>
      <c r="P127" s="3" t="s">
        <v>85</v>
      </c>
      <c r="Q127" s="3" t="s">
        <v>719</v>
      </c>
      <c r="R127" s="30">
        <v>116.6</v>
      </c>
      <c r="S127" t="s">
        <v>2433</v>
      </c>
      <c r="T127" t="s">
        <v>2430</v>
      </c>
    </row>
    <row r="128" spans="1:20" ht="33.75" customHeight="1" x14ac:dyDescent="0.2">
      <c r="A128" s="30" t="s">
        <v>731</v>
      </c>
      <c r="B128" s="30" t="s">
        <v>732</v>
      </c>
      <c r="C128" s="31" t="str">
        <f>HYPERLINK("http://www.atberg.aha.ru/samovar/lkdbychek.gif")</f>
        <v/>
      </c>
      <c r="D128" s="32" t="s">
        <v>91</v>
      </c>
      <c r="E128" s="30" t="s">
        <v>733</v>
      </c>
      <c r="F128" s="33" t="s">
        <v>734</v>
      </c>
      <c r="G128" s="30"/>
      <c r="H128" s="34" t="s">
        <v>125</v>
      </c>
      <c r="I128" s="35"/>
      <c r="J128" s="36" t="s">
        <v>126</v>
      </c>
      <c r="K128" s="36" t="s">
        <v>735</v>
      </c>
      <c r="L128" s="36" t="s">
        <v>2434</v>
      </c>
      <c r="M128" s="30" t="s">
        <v>82</v>
      </c>
      <c r="N128" s="2" t="s">
        <v>717</v>
      </c>
      <c r="O128" s="30" t="s">
        <v>718</v>
      </c>
      <c r="P128" s="3" t="s">
        <v>85</v>
      </c>
      <c r="Q128" s="3" t="s">
        <v>719</v>
      </c>
      <c r="R128" s="30">
        <v>116.6</v>
      </c>
      <c r="S128" t="s">
        <v>2435</v>
      </c>
      <c r="T128" t="s">
        <v>2430</v>
      </c>
    </row>
    <row r="129" spans="1:20" ht="33.75" customHeight="1" x14ac:dyDescent="0.2">
      <c r="A129" s="30" t="s">
        <v>736</v>
      </c>
      <c r="B129" s="30" t="s">
        <v>737</v>
      </c>
      <c r="C129" s="31" t="str">
        <f>HYPERLINK("http://www.atberg.aha.ru/samovar/lkdkradsol.gif")</f>
        <v/>
      </c>
      <c r="D129" s="32" t="s">
        <v>98</v>
      </c>
      <c r="E129" s="30" t="s">
        <v>738</v>
      </c>
      <c r="F129" s="33" t="s">
        <v>739</v>
      </c>
      <c r="G129" s="30"/>
      <c r="H129" s="34" t="s">
        <v>125</v>
      </c>
      <c r="I129" s="35"/>
      <c r="J129" s="36" t="s">
        <v>126</v>
      </c>
      <c r="K129" s="36" t="s">
        <v>740</v>
      </c>
      <c r="L129" s="36" t="s">
        <v>2436</v>
      </c>
      <c r="M129" s="30" t="s">
        <v>82</v>
      </c>
      <c r="N129" s="2" t="s">
        <v>717</v>
      </c>
      <c r="O129" s="30" t="s">
        <v>718</v>
      </c>
      <c r="P129" s="3" t="s">
        <v>85</v>
      </c>
      <c r="Q129" s="3" t="s">
        <v>719</v>
      </c>
      <c r="R129" s="30">
        <v>116.6</v>
      </c>
      <c r="S129" t="s">
        <v>2437</v>
      </c>
      <c r="T129" t="s">
        <v>2430</v>
      </c>
    </row>
    <row r="130" spans="1:20" ht="33.75" customHeight="1" x14ac:dyDescent="0.2">
      <c r="A130" s="30" t="s">
        <v>741</v>
      </c>
      <c r="B130" s="30" t="s">
        <v>742</v>
      </c>
      <c r="C130" s="31" t="str">
        <f>HYPERLINK("http://www.atberg.aha.ru/samovar/lkdkrokodil.gif")</f>
        <v/>
      </c>
      <c r="D130" s="32" t="s">
        <v>98</v>
      </c>
      <c r="E130" s="30" t="s">
        <v>743</v>
      </c>
      <c r="F130" s="33" t="s">
        <v>744</v>
      </c>
      <c r="G130" s="30"/>
      <c r="H130" s="34" t="s">
        <v>125</v>
      </c>
      <c r="I130" s="35"/>
      <c r="J130" s="36" t="s">
        <v>126</v>
      </c>
      <c r="K130" s="36" t="s">
        <v>291</v>
      </c>
      <c r="L130" s="36" t="s">
        <v>815</v>
      </c>
      <c r="M130" s="30" t="s">
        <v>82</v>
      </c>
      <c r="N130" s="2" t="s">
        <v>717</v>
      </c>
      <c r="O130" s="30" t="s">
        <v>95</v>
      </c>
      <c r="P130" s="3" t="s">
        <v>85</v>
      </c>
      <c r="Q130" s="3" t="s">
        <v>719</v>
      </c>
      <c r="R130" s="30">
        <v>116.6</v>
      </c>
      <c r="S130" t="s">
        <v>2438</v>
      </c>
      <c r="T130" t="s">
        <v>2430</v>
      </c>
    </row>
    <row r="131" spans="1:20" ht="22.5" customHeight="1" x14ac:dyDescent="0.2">
      <c r="A131" s="30" t="s">
        <v>745</v>
      </c>
      <c r="B131" s="30" t="s">
        <v>746</v>
      </c>
      <c r="C131" s="31" t="str">
        <f>HYPERLINK("http://www.atberg.aha.ru/samovar/lkdmne.gif")</f>
        <v/>
      </c>
      <c r="D131" s="32" t="s">
        <v>91</v>
      </c>
      <c r="E131" s="30" t="s">
        <v>747</v>
      </c>
      <c r="F131" s="33" t="s">
        <v>748</v>
      </c>
      <c r="G131" s="30"/>
      <c r="H131" s="34" t="s">
        <v>125</v>
      </c>
      <c r="I131" s="35"/>
      <c r="J131" s="36" t="s">
        <v>126</v>
      </c>
      <c r="K131" s="36" t="s">
        <v>749</v>
      </c>
      <c r="L131" s="36" t="s">
        <v>2439</v>
      </c>
      <c r="M131" s="30" t="s">
        <v>82</v>
      </c>
      <c r="N131" s="2" t="s">
        <v>717</v>
      </c>
      <c r="O131" s="30" t="s">
        <v>95</v>
      </c>
      <c r="P131" s="3" t="s">
        <v>85</v>
      </c>
      <c r="Q131" s="3" t="s">
        <v>719</v>
      </c>
      <c r="R131" s="30">
        <v>116.6</v>
      </c>
      <c r="S131" t="s">
        <v>2440</v>
      </c>
      <c r="T131" t="s">
        <v>2430</v>
      </c>
    </row>
    <row r="132" spans="1:20" ht="33.75" customHeight="1" x14ac:dyDescent="0.2">
      <c r="A132" s="30" t="s">
        <v>750</v>
      </c>
      <c r="B132" s="30" t="s">
        <v>751</v>
      </c>
      <c r="C132" s="31" t="str">
        <f>HYPERLINK("http://www.atberg.aha.ru/samovar/lkdmoidodyr.gif")</f>
        <v/>
      </c>
      <c r="D132" s="32" t="s">
        <v>98</v>
      </c>
      <c r="E132" s="30" t="s">
        <v>752</v>
      </c>
      <c r="F132" s="33" t="s">
        <v>753</v>
      </c>
      <c r="G132" s="30"/>
      <c r="H132" s="34" t="s">
        <v>125</v>
      </c>
      <c r="I132" s="35"/>
      <c r="J132" s="36" t="s">
        <v>126</v>
      </c>
      <c r="K132" s="36" t="s">
        <v>754</v>
      </c>
      <c r="L132" s="36" t="s">
        <v>2441</v>
      </c>
      <c r="M132" s="30" t="s">
        <v>82</v>
      </c>
      <c r="N132" s="2" t="s">
        <v>717</v>
      </c>
      <c r="O132" s="30" t="s">
        <v>718</v>
      </c>
      <c r="P132" s="3" t="s">
        <v>85</v>
      </c>
      <c r="Q132" s="3" t="s">
        <v>719</v>
      </c>
      <c r="R132" s="30">
        <v>116.6</v>
      </c>
      <c r="S132" t="s">
        <v>2442</v>
      </c>
      <c r="T132" t="s">
        <v>2430</v>
      </c>
    </row>
    <row r="133" spans="1:20" ht="33.75" customHeight="1" x14ac:dyDescent="0.2">
      <c r="A133" s="30" t="s">
        <v>755</v>
      </c>
      <c r="B133" s="30" t="s">
        <v>756</v>
      </c>
      <c r="C133" s="31" t="str">
        <f>HYPERLINK("http://www.atberg.aha.ru/samovar/lkdmohazb.gif")</f>
        <v/>
      </c>
      <c r="D133" s="32" t="s">
        <v>135</v>
      </c>
      <c r="E133" s="30" t="s">
        <v>757</v>
      </c>
      <c r="F133" s="33" t="s">
        <v>758</v>
      </c>
      <c r="G133" s="30"/>
      <c r="H133" s="34" t="s">
        <v>125</v>
      </c>
      <c r="I133" s="35"/>
      <c r="J133" s="36" t="s">
        <v>126</v>
      </c>
      <c r="K133" s="36" t="s">
        <v>759</v>
      </c>
      <c r="L133" s="36" t="s">
        <v>2443</v>
      </c>
      <c r="M133" s="30" t="s">
        <v>82</v>
      </c>
      <c r="N133" s="2" t="s">
        <v>717</v>
      </c>
      <c r="O133" s="30" t="s">
        <v>718</v>
      </c>
      <c r="P133" s="3" t="s">
        <v>85</v>
      </c>
      <c r="Q133" s="3" t="s">
        <v>719</v>
      </c>
      <c r="R133" s="30">
        <v>116.6</v>
      </c>
      <c r="S133" t="s">
        <v>2444</v>
      </c>
      <c r="T133" t="s">
        <v>2430</v>
      </c>
    </row>
    <row r="134" spans="1:20" ht="33.75" customHeight="1" x14ac:dyDescent="0.2">
      <c r="A134" s="30" t="s">
        <v>760</v>
      </c>
      <c r="B134" s="30" t="s">
        <v>761</v>
      </c>
      <c r="C134" s="31" t="str">
        <f>HYPERLINK("http://www.atberg.aha.ru/samovar/lkdmuha.gif")</f>
        <v/>
      </c>
      <c r="D134" s="32" t="s">
        <v>98</v>
      </c>
      <c r="E134" s="30" t="s">
        <v>762</v>
      </c>
      <c r="F134" s="33" t="s">
        <v>763</v>
      </c>
      <c r="G134" s="30"/>
      <c r="H134" s="34" t="s">
        <v>125</v>
      </c>
      <c r="I134" s="35"/>
      <c r="J134" s="36" t="s">
        <v>126</v>
      </c>
      <c r="K134" s="36" t="s">
        <v>127</v>
      </c>
      <c r="L134" s="36" t="s">
        <v>1637</v>
      </c>
      <c r="M134" s="30" t="s">
        <v>82</v>
      </c>
      <c r="N134" s="2" t="s">
        <v>717</v>
      </c>
      <c r="O134" s="30" t="s">
        <v>718</v>
      </c>
      <c r="P134" s="3" t="s">
        <v>85</v>
      </c>
      <c r="Q134" s="3" t="s">
        <v>719</v>
      </c>
      <c r="R134" s="30">
        <v>116.6</v>
      </c>
      <c r="S134" t="s">
        <v>2445</v>
      </c>
      <c r="T134" t="s">
        <v>2430</v>
      </c>
    </row>
    <row r="135" spans="1:20" ht="33.75" customHeight="1" x14ac:dyDescent="0.2">
      <c r="A135" s="30" t="s">
        <v>764</v>
      </c>
      <c r="B135" s="30" t="s">
        <v>765</v>
      </c>
      <c r="C135" s="31" t="str">
        <f>HYPERLINK("http://www.atberg.aha.ru/samovar/lkdtanya.gif")</f>
        <v/>
      </c>
      <c r="D135" s="32" t="s">
        <v>91</v>
      </c>
      <c r="E135" s="30" t="s">
        <v>766</v>
      </c>
      <c r="F135" s="33" t="s">
        <v>767</v>
      </c>
      <c r="G135" s="30"/>
      <c r="H135" s="34" t="s">
        <v>125</v>
      </c>
      <c r="I135" s="35"/>
      <c r="J135" s="36" t="s">
        <v>126</v>
      </c>
      <c r="K135" s="36" t="s">
        <v>100</v>
      </c>
      <c r="L135" s="36" t="s">
        <v>890</v>
      </c>
      <c r="M135" s="30" t="s">
        <v>82</v>
      </c>
      <c r="N135" s="2" t="s">
        <v>717</v>
      </c>
      <c r="O135" s="30" t="s">
        <v>718</v>
      </c>
      <c r="P135" s="3" t="s">
        <v>85</v>
      </c>
      <c r="Q135" s="3" t="s">
        <v>719</v>
      </c>
      <c r="R135" s="30">
        <v>116.6</v>
      </c>
      <c r="S135" t="s">
        <v>2446</v>
      </c>
      <c r="T135" t="s">
        <v>2430</v>
      </c>
    </row>
    <row r="136" spans="1:20" ht="33.75" customHeight="1" x14ac:dyDescent="0.2">
      <c r="A136" s="30" t="s">
        <v>768</v>
      </c>
      <c r="B136" s="30" t="s">
        <v>769</v>
      </c>
      <c r="C136" s="31" t="str">
        <f>HYPERLINK("http://www.atberg.aha.ru/samovar/poschuchemuveleniylkd.gif")</f>
        <v/>
      </c>
      <c r="D136" s="32" t="s">
        <v>155</v>
      </c>
      <c r="E136" s="30" t="s">
        <v>770</v>
      </c>
      <c r="F136" s="33" t="s">
        <v>771</v>
      </c>
      <c r="G136" s="30"/>
      <c r="H136" s="34" t="s">
        <v>125</v>
      </c>
      <c r="I136" s="35"/>
      <c r="J136" s="36" t="s">
        <v>126</v>
      </c>
      <c r="K136" s="36" t="s">
        <v>772</v>
      </c>
      <c r="L136" s="36" t="s">
        <v>2447</v>
      </c>
      <c r="M136" s="30" t="s">
        <v>82</v>
      </c>
      <c r="N136" s="2" t="s">
        <v>717</v>
      </c>
      <c r="O136" s="30" t="s">
        <v>95</v>
      </c>
      <c r="P136" s="3" t="s">
        <v>85</v>
      </c>
      <c r="Q136" s="3" t="s">
        <v>719</v>
      </c>
      <c r="R136" s="30">
        <v>116.6</v>
      </c>
      <c r="S136" t="s">
        <v>2448</v>
      </c>
      <c r="T136" t="s">
        <v>2430</v>
      </c>
    </row>
    <row r="137" spans="1:20" ht="33.75" customHeight="1" x14ac:dyDescent="0.2">
      <c r="A137" s="30" t="s">
        <v>773</v>
      </c>
      <c r="B137" s="30" t="s">
        <v>774</v>
      </c>
      <c r="C137" s="31" t="str">
        <f>HYPERLINK("http://www.atberg.aha.ru/samovar/lkdtelefon.gif")</f>
        <v/>
      </c>
      <c r="D137" s="32" t="s">
        <v>98</v>
      </c>
      <c r="E137" s="30" t="s">
        <v>775</v>
      </c>
      <c r="F137" s="33" t="s">
        <v>776</v>
      </c>
      <c r="G137" s="30"/>
      <c r="H137" s="34" t="s">
        <v>125</v>
      </c>
      <c r="I137" s="35"/>
      <c r="J137" s="36" t="s">
        <v>126</v>
      </c>
      <c r="K137" s="36" t="s">
        <v>777</v>
      </c>
      <c r="L137" s="36" t="s">
        <v>2449</v>
      </c>
      <c r="M137" s="30" t="s">
        <v>82</v>
      </c>
      <c r="N137" s="2" t="s">
        <v>717</v>
      </c>
      <c r="O137" s="30" t="s">
        <v>718</v>
      </c>
      <c r="P137" s="3" t="s">
        <v>85</v>
      </c>
      <c r="Q137" s="3" t="s">
        <v>719</v>
      </c>
      <c r="R137" s="30">
        <v>116.6</v>
      </c>
      <c r="S137" t="s">
        <v>2450</v>
      </c>
      <c r="T137" t="s">
        <v>2430</v>
      </c>
    </row>
    <row r="138" spans="1:20" ht="33.75" customHeight="1" x14ac:dyDescent="0.2">
      <c r="A138" s="30" t="s">
        <v>778</v>
      </c>
      <c r="B138" s="30" t="s">
        <v>779</v>
      </c>
      <c r="C138" s="31" t="str">
        <f>HYPERLINK("http://www.atberg.aha.ru/samovar/tsvetiksemitsvetiklkd.gif")</f>
        <v/>
      </c>
      <c r="D138" s="32" t="s">
        <v>633</v>
      </c>
      <c r="E138" s="30" t="s">
        <v>780</v>
      </c>
      <c r="F138" s="33" t="s">
        <v>781</v>
      </c>
      <c r="G138" s="30"/>
      <c r="H138" s="34" t="s">
        <v>125</v>
      </c>
      <c r="I138" s="35"/>
      <c r="J138" s="36" t="s">
        <v>126</v>
      </c>
      <c r="K138" s="36" t="s">
        <v>377</v>
      </c>
      <c r="L138" s="36" t="s">
        <v>1562</v>
      </c>
      <c r="M138" s="30" t="s">
        <v>82</v>
      </c>
      <c r="N138" s="2" t="s">
        <v>717</v>
      </c>
      <c r="O138" s="30" t="s">
        <v>95</v>
      </c>
      <c r="P138" s="3" t="s">
        <v>85</v>
      </c>
      <c r="Q138" s="3" t="s">
        <v>719</v>
      </c>
      <c r="R138" s="30">
        <v>116.6</v>
      </c>
      <c r="S138" t="s">
        <v>2451</v>
      </c>
      <c r="T138" t="s">
        <v>2430</v>
      </c>
    </row>
    <row r="139" spans="1:20" ht="33.75" customHeight="1" x14ac:dyDescent="0.2">
      <c r="A139" s="30" t="s">
        <v>782</v>
      </c>
      <c r="B139" s="30" t="s">
        <v>783</v>
      </c>
      <c r="C139" s="31" t="str">
        <f>HYPERLINK("http://www.atberg.aha.ru/samovar/lkdloshadka.gif")</f>
        <v/>
      </c>
      <c r="D139" s="32" t="s">
        <v>91</v>
      </c>
      <c r="E139" s="30" t="s">
        <v>784</v>
      </c>
      <c r="F139" s="33" t="s">
        <v>785</v>
      </c>
      <c r="G139" s="30"/>
      <c r="H139" s="34" t="s">
        <v>125</v>
      </c>
      <c r="I139" s="35"/>
      <c r="J139" s="36" t="s">
        <v>126</v>
      </c>
      <c r="K139" s="36" t="s">
        <v>749</v>
      </c>
      <c r="L139" s="36" t="s">
        <v>2439</v>
      </c>
      <c r="M139" s="30" t="s">
        <v>82</v>
      </c>
      <c r="N139" s="2" t="s">
        <v>717</v>
      </c>
      <c r="O139" s="30" t="s">
        <v>718</v>
      </c>
      <c r="P139" s="3" t="s">
        <v>85</v>
      </c>
      <c r="Q139" s="3" t="s">
        <v>719</v>
      </c>
      <c r="R139" s="30">
        <v>116.6</v>
      </c>
      <c r="S139" t="s">
        <v>720</v>
      </c>
      <c r="T139" t="s">
        <v>2430</v>
      </c>
    </row>
    <row r="140" spans="1:20" ht="33.75" customHeight="1" x14ac:dyDescent="0.2">
      <c r="A140" s="30" t="s">
        <v>787</v>
      </c>
      <c r="B140" s="30" t="s">
        <v>788</v>
      </c>
      <c r="C140" s="31" t="str">
        <f>HYPERLINK("http://www.atberg.aha.ru/samovar/barabashkacd.gif")</f>
        <v/>
      </c>
      <c r="D140" s="32" t="s">
        <v>789</v>
      </c>
      <c r="E140" s="30" t="s">
        <v>790</v>
      </c>
      <c r="F140" s="33" t="s">
        <v>791</v>
      </c>
      <c r="G140" s="30"/>
      <c r="H140" s="34" t="s">
        <v>125</v>
      </c>
      <c r="I140" s="35"/>
      <c r="J140" s="36" t="s">
        <v>126</v>
      </c>
      <c r="K140" s="36" t="s">
        <v>792</v>
      </c>
      <c r="L140" s="36" t="s">
        <v>1110</v>
      </c>
      <c r="M140" s="30" t="s">
        <v>82</v>
      </c>
      <c r="N140" s="2" t="s">
        <v>793</v>
      </c>
      <c r="O140" s="30" t="s">
        <v>144</v>
      </c>
      <c r="P140" s="3" t="s">
        <v>85</v>
      </c>
      <c r="Q140" s="3" t="s">
        <v>794</v>
      </c>
      <c r="R140" s="30">
        <v>211.38</v>
      </c>
      <c r="S140" t="s">
        <v>2452</v>
      </c>
      <c r="T140" t="s">
        <v>2453</v>
      </c>
    </row>
    <row r="141" spans="1:20" ht="22.5" customHeight="1" x14ac:dyDescent="0.2">
      <c r="A141" s="30" t="s">
        <v>795</v>
      </c>
      <c r="B141" s="30" t="s">
        <v>796</v>
      </c>
      <c r="C141" s="31" t="str">
        <f>HYPERLINK("http://atberg.aha.ru/samovar/sam-lsp01.jpg")</f>
        <v/>
      </c>
      <c r="D141" s="32" t="s">
        <v>797</v>
      </c>
      <c r="E141" s="30" t="s">
        <v>798</v>
      </c>
      <c r="F141" s="33" t="s">
        <v>799</v>
      </c>
      <c r="G141" s="30"/>
      <c r="H141" s="34" t="s">
        <v>125</v>
      </c>
      <c r="I141" s="35"/>
      <c r="J141" s="36" t="s">
        <v>126</v>
      </c>
      <c r="K141" s="36" t="s">
        <v>800</v>
      </c>
      <c r="L141" s="36" t="s">
        <v>2454</v>
      </c>
      <c r="M141" s="30" t="s">
        <v>82</v>
      </c>
      <c r="N141" s="2" t="s">
        <v>793</v>
      </c>
      <c r="O141" s="30" t="s">
        <v>249</v>
      </c>
      <c r="P141" s="3" t="s">
        <v>85</v>
      </c>
      <c r="Q141" s="3" t="s">
        <v>794</v>
      </c>
      <c r="R141" s="30">
        <v>211.38</v>
      </c>
      <c r="S141" t="s">
        <v>2455</v>
      </c>
      <c r="T141" t="s">
        <v>2453</v>
      </c>
    </row>
    <row r="142" spans="1:20" ht="33.75" customHeight="1" x14ac:dyDescent="0.2">
      <c r="A142" s="30" t="s">
        <v>801</v>
      </c>
      <c r="B142" s="30" t="s">
        <v>802</v>
      </c>
      <c r="C142" s="31" t="str">
        <f>HYPERLINK("http://www.atberg.aha.ru/samovar/babyyagiskazkuspasali.gif")</f>
        <v/>
      </c>
      <c r="D142" s="32" t="s">
        <v>803</v>
      </c>
      <c r="E142" s="30" t="s">
        <v>804</v>
      </c>
      <c r="F142" s="33" t="s">
        <v>805</v>
      </c>
      <c r="G142" s="30"/>
      <c r="H142" s="34" t="s">
        <v>125</v>
      </c>
      <c r="I142" s="35"/>
      <c r="J142" s="36" t="s">
        <v>126</v>
      </c>
      <c r="K142" s="36" t="s">
        <v>564</v>
      </c>
      <c r="L142" s="36" t="s">
        <v>2385</v>
      </c>
      <c r="M142" s="30" t="s">
        <v>82</v>
      </c>
      <c r="N142" s="2" t="s">
        <v>793</v>
      </c>
      <c r="O142" s="30" t="s">
        <v>447</v>
      </c>
      <c r="P142" s="3" t="s">
        <v>85</v>
      </c>
      <c r="Q142" s="3" t="s">
        <v>794</v>
      </c>
      <c r="R142" s="30">
        <v>211.38</v>
      </c>
      <c r="S142" t="s">
        <v>2456</v>
      </c>
      <c r="T142" t="s">
        <v>2453</v>
      </c>
    </row>
    <row r="143" spans="1:20" ht="33.75" customHeight="1" x14ac:dyDescent="0.2">
      <c r="A143" s="30" t="s">
        <v>806</v>
      </c>
      <c r="B143" s="30" t="s">
        <v>807</v>
      </c>
      <c r="C143" s="31" t="str">
        <f>HYPERLINK("http://www.atberg.aha.ru/samovar/svoboduzm.gif")</f>
        <v/>
      </c>
      <c r="D143" s="32" t="s">
        <v>797</v>
      </c>
      <c r="E143" s="30" t="s">
        <v>808</v>
      </c>
      <c r="F143" s="33" t="s">
        <v>809</v>
      </c>
      <c r="G143" s="30"/>
      <c r="H143" s="34" t="s">
        <v>125</v>
      </c>
      <c r="I143" s="35"/>
      <c r="J143" s="36" t="s">
        <v>126</v>
      </c>
      <c r="K143" s="36" t="s">
        <v>158</v>
      </c>
      <c r="L143" s="36" t="s">
        <v>1414</v>
      </c>
      <c r="M143" s="30" t="s">
        <v>82</v>
      </c>
      <c r="N143" s="2" t="s">
        <v>793</v>
      </c>
      <c r="O143" s="30" t="s">
        <v>144</v>
      </c>
      <c r="P143" s="3" t="s">
        <v>85</v>
      </c>
      <c r="Q143" s="3" t="s">
        <v>794</v>
      </c>
      <c r="R143" s="30">
        <v>211.38</v>
      </c>
      <c r="S143" t="s">
        <v>2457</v>
      </c>
      <c r="T143" t="s">
        <v>2453</v>
      </c>
    </row>
    <row r="144" spans="1:20" ht="33.75" customHeight="1" x14ac:dyDescent="0.2">
      <c r="A144" s="30" t="s">
        <v>810</v>
      </c>
      <c r="B144" s="30" t="s">
        <v>811</v>
      </c>
      <c r="C144" s="31" t="str">
        <f>HYPERLINK("http://www.atberg.aha.ru/samovar/taynazelenoyplanety.gif")</f>
        <v/>
      </c>
      <c r="D144" s="32" t="s">
        <v>667</v>
      </c>
      <c r="E144" s="30" t="s">
        <v>812</v>
      </c>
      <c r="F144" s="33" t="s">
        <v>813</v>
      </c>
      <c r="G144" s="30"/>
      <c r="H144" s="34" t="s">
        <v>125</v>
      </c>
      <c r="I144" s="35"/>
      <c r="J144" s="36" t="s">
        <v>126</v>
      </c>
      <c r="K144" s="36" t="s">
        <v>814</v>
      </c>
      <c r="L144" s="36" t="s">
        <v>2458</v>
      </c>
      <c r="M144" s="30" t="s">
        <v>82</v>
      </c>
      <c r="N144" s="2" t="s">
        <v>793</v>
      </c>
      <c r="O144" s="30" t="s">
        <v>249</v>
      </c>
      <c r="P144" s="3" t="s">
        <v>85</v>
      </c>
      <c r="Q144" s="3" t="s">
        <v>794</v>
      </c>
      <c r="R144" s="30">
        <v>211.38</v>
      </c>
      <c r="S144" t="s">
        <v>2459</v>
      </c>
      <c r="T144" t="s">
        <v>2453</v>
      </c>
    </row>
    <row r="145" spans="1:20" ht="33.75" customHeight="1" x14ac:dyDescent="0.2">
      <c r="A145" s="30" t="s">
        <v>816</v>
      </c>
      <c r="B145" s="30" t="s">
        <v>817</v>
      </c>
      <c r="C145" s="31" t="str">
        <f>HYPERLINK("http://www.atberg.aha.ru/samovar/volshebnye.gif")</f>
        <v/>
      </c>
      <c r="D145" s="32" t="s">
        <v>818</v>
      </c>
      <c r="E145" s="30" t="s">
        <v>819</v>
      </c>
      <c r="F145" s="33" t="s">
        <v>820</v>
      </c>
      <c r="G145" s="30"/>
      <c r="H145" s="34" t="s">
        <v>125</v>
      </c>
      <c r="I145" s="35"/>
      <c r="J145" s="36" t="s">
        <v>126</v>
      </c>
      <c r="K145" s="36" t="s">
        <v>150</v>
      </c>
      <c r="L145" s="36" t="s">
        <v>1422</v>
      </c>
      <c r="M145" s="30" t="s">
        <v>82</v>
      </c>
      <c r="N145" s="2" t="s">
        <v>793</v>
      </c>
      <c r="O145" s="30" t="s">
        <v>279</v>
      </c>
      <c r="P145" s="3" t="s">
        <v>85</v>
      </c>
      <c r="Q145" s="3" t="s">
        <v>821</v>
      </c>
      <c r="R145" s="30">
        <v>211.38</v>
      </c>
      <c r="S145" t="s">
        <v>2460</v>
      </c>
      <c r="T145" t="s">
        <v>2461</v>
      </c>
    </row>
    <row r="146" spans="1:20" ht="22.5" customHeight="1" x14ac:dyDescent="0.2">
      <c r="A146" s="30" t="s">
        <v>822</v>
      </c>
      <c r="B146" s="30" t="s">
        <v>823</v>
      </c>
      <c r="C146" s="31" t="str">
        <f>HYPERLINK("http://www.atberg.aha.ru/samovar/zgilibili.gif")</f>
        <v/>
      </c>
      <c r="D146" s="32" t="s">
        <v>824</v>
      </c>
      <c r="E146" s="30" t="s">
        <v>825</v>
      </c>
      <c r="F146" s="33" t="s">
        <v>826</v>
      </c>
      <c r="G146" s="30"/>
      <c r="H146" s="34" t="s">
        <v>125</v>
      </c>
      <c r="I146" s="35"/>
      <c r="J146" s="36" t="s">
        <v>126</v>
      </c>
      <c r="K146" s="36" t="s">
        <v>100</v>
      </c>
      <c r="L146" s="36" t="s">
        <v>890</v>
      </c>
      <c r="M146" s="30" t="s">
        <v>82</v>
      </c>
      <c r="N146" s="2" t="s">
        <v>793</v>
      </c>
      <c r="O146" s="30" t="s">
        <v>827</v>
      </c>
      <c r="P146" s="3" t="s">
        <v>85</v>
      </c>
      <c r="Q146" s="3" t="s">
        <v>821</v>
      </c>
      <c r="R146" s="30">
        <v>211.38</v>
      </c>
      <c r="S146" t="s">
        <v>2462</v>
      </c>
      <c r="T146" t="s">
        <v>2461</v>
      </c>
    </row>
    <row r="147" spans="1:20" ht="33.75" customHeight="1" x14ac:dyDescent="0.2">
      <c r="A147" s="30" t="s">
        <v>828</v>
      </c>
      <c r="B147" s="30" t="s">
        <v>829</v>
      </c>
      <c r="C147" s="31" t="str">
        <f>HYPERLINK("http://www.atberg.aha.ru/samovar/zayatskoska.gif")</f>
        <v/>
      </c>
      <c r="D147" s="32" t="s">
        <v>830</v>
      </c>
      <c r="E147" s="30" t="s">
        <v>831</v>
      </c>
      <c r="F147" s="33" t="s">
        <v>832</v>
      </c>
      <c r="G147" s="30"/>
      <c r="H147" s="34" t="s">
        <v>125</v>
      </c>
      <c r="I147" s="35"/>
      <c r="J147" s="36" t="s">
        <v>126</v>
      </c>
      <c r="K147" s="36" t="s">
        <v>517</v>
      </c>
      <c r="L147" s="36" t="s">
        <v>2370</v>
      </c>
      <c r="M147" s="30" t="s">
        <v>82</v>
      </c>
      <c r="N147" s="2" t="s">
        <v>793</v>
      </c>
      <c r="O147" s="30" t="s">
        <v>833</v>
      </c>
      <c r="P147" s="3" t="s">
        <v>85</v>
      </c>
      <c r="Q147" s="3" t="s">
        <v>821</v>
      </c>
      <c r="R147" s="30">
        <v>211.38</v>
      </c>
      <c r="S147" t="s">
        <v>2463</v>
      </c>
      <c r="T147" t="s">
        <v>2461</v>
      </c>
    </row>
    <row r="148" spans="1:20" ht="33.75" customHeight="1" x14ac:dyDescent="0.2">
      <c r="A148" s="30" t="s">
        <v>834</v>
      </c>
      <c r="B148" s="30" t="s">
        <v>835</v>
      </c>
      <c r="C148" s="31" t="str">
        <f>HYPERLINK("http://www.atberg.aha.ru/samovar/rusnarskaski.gif")</f>
        <v/>
      </c>
      <c r="D148" s="32" t="s">
        <v>155</v>
      </c>
      <c r="E148" s="30" t="s">
        <v>836</v>
      </c>
      <c r="F148" s="33" t="s">
        <v>837</v>
      </c>
      <c r="G148" s="30"/>
      <c r="H148" s="34" t="s">
        <v>125</v>
      </c>
      <c r="I148" s="35"/>
      <c r="J148" s="36" t="s">
        <v>126</v>
      </c>
      <c r="K148" s="36" t="s">
        <v>558</v>
      </c>
      <c r="L148" s="36" t="s">
        <v>2383</v>
      </c>
      <c r="M148" s="30" t="s">
        <v>82</v>
      </c>
      <c r="N148" s="2" t="s">
        <v>793</v>
      </c>
      <c r="O148" s="30" t="s">
        <v>838</v>
      </c>
      <c r="P148" s="3" t="s">
        <v>85</v>
      </c>
      <c r="Q148" s="3" t="s">
        <v>821</v>
      </c>
      <c r="R148" s="30">
        <v>211.38</v>
      </c>
      <c r="S148" t="s">
        <v>2464</v>
      </c>
      <c r="T148" t="s">
        <v>2461</v>
      </c>
    </row>
    <row r="149" spans="1:20" ht="33.75" customHeight="1" x14ac:dyDescent="0.2">
      <c r="A149" s="30" t="s">
        <v>839</v>
      </c>
      <c r="B149" s="30" t="s">
        <v>840</v>
      </c>
      <c r="C149" s="31" t="str">
        <f>HYPERLINK("http://www.atberg.aha.ru/samovar/mashaioyka.gif")</f>
        <v/>
      </c>
      <c r="D149" s="32" t="s">
        <v>469</v>
      </c>
      <c r="E149" s="30" t="s">
        <v>841</v>
      </c>
      <c r="F149" s="33" t="s">
        <v>842</v>
      </c>
      <c r="G149" s="30"/>
      <c r="H149" s="34" t="s">
        <v>125</v>
      </c>
      <c r="I149" s="35"/>
      <c r="J149" s="36" t="s">
        <v>126</v>
      </c>
      <c r="K149" s="36" t="s">
        <v>540</v>
      </c>
      <c r="L149" s="36" t="s">
        <v>2378</v>
      </c>
      <c r="M149" s="30" t="s">
        <v>82</v>
      </c>
      <c r="N149" s="2" t="s">
        <v>793</v>
      </c>
      <c r="O149" s="30" t="s">
        <v>279</v>
      </c>
      <c r="P149" s="3" t="s">
        <v>85</v>
      </c>
      <c r="Q149" s="3" t="s">
        <v>821</v>
      </c>
      <c r="R149" s="30">
        <v>211.38</v>
      </c>
      <c r="S149" t="s">
        <v>2465</v>
      </c>
      <c r="T149" t="s">
        <v>2461</v>
      </c>
    </row>
    <row r="150" spans="1:20" ht="33.75" customHeight="1" x14ac:dyDescent="0.2">
      <c r="A150" s="30" t="s">
        <v>843</v>
      </c>
      <c r="B150" s="30" t="s">
        <v>844</v>
      </c>
      <c r="C150" s="31" t="str">
        <f>HYPERLINK("http://www.atberg.aha.ru/samovar/mirskazanders.gif")</f>
        <v/>
      </c>
      <c r="D150" s="32" t="s">
        <v>845</v>
      </c>
      <c r="E150" s="30" t="s">
        <v>846</v>
      </c>
      <c r="F150" s="33" t="s">
        <v>847</v>
      </c>
      <c r="G150" s="30"/>
      <c r="H150" s="34" t="s">
        <v>125</v>
      </c>
      <c r="I150" s="35"/>
      <c r="J150" s="36" t="s">
        <v>126</v>
      </c>
      <c r="K150" s="36" t="s">
        <v>848</v>
      </c>
      <c r="L150" s="36" t="s">
        <v>2466</v>
      </c>
      <c r="M150" s="30" t="s">
        <v>82</v>
      </c>
      <c r="N150" s="2" t="s">
        <v>793</v>
      </c>
      <c r="O150" s="30" t="s">
        <v>84</v>
      </c>
      <c r="P150" s="3" t="s">
        <v>85</v>
      </c>
      <c r="Q150" s="3" t="s">
        <v>821</v>
      </c>
      <c r="R150" s="30">
        <v>211.38</v>
      </c>
      <c r="S150" t="s">
        <v>2467</v>
      </c>
      <c r="T150" t="s">
        <v>2461</v>
      </c>
    </row>
    <row r="151" spans="1:20" ht="33.75" customHeight="1" x14ac:dyDescent="0.2">
      <c r="A151" s="30" t="s">
        <v>849</v>
      </c>
      <c r="B151" s="30" t="s">
        <v>850</v>
      </c>
      <c r="C151" s="31" t="str">
        <f>HYPERLINK("http://www.atberg.aha.ru/samovar/pyatzabavnyhmedvezhat.gif")</f>
        <v/>
      </c>
      <c r="D151" s="32" t="s">
        <v>851</v>
      </c>
      <c r="E151" s="30" t="s">
        <v>852</v>
      </c>
      <c r="F151" s="33" t="s">
        <v>853</v>
      </c>
      <c r="G151" s="30"/>
      <c r="H151" s="34" t="s">
        <v>125</v>
      </c>
      <c r="I151" s="35"/>
      <c r="J151" s="36" t="s">
        <v>126</v>
      </c>
      <c r="K151" s="36" t="s">
        <v>100</v>
      </c>
      <c r="L151" s="36" t="s">
        <v>890</v>
      </c>
      <c r="M151" s="30" t="s">
        <v>82</v>
      </c>
      <c r="N151" s="2" t="s">
        <v>793</v>
      </c>
      <c r="O151" s="30" t="s">
        <v>279</v>
      </c>
      <c r="P151" s="3" t="s">
        <v>85</v>
      </c>
      <c r="Q151" s="3" t="s">
        <v>821</v>
      </c>
      <c r="R151" s="30">
        <v>211.38</v>
      </c>
      <c r="S151" t="s">
        <v>2468</v>
      </c>
      <c r="T151" t="s">
        <v>2461</v>
      </c>
    </row>
    <row r="152" spans="1:20" ht="22.5" customHeight="1" x14ac:dyDescent="0.2">
      <c r="A152" s="30" t="s">
        <v>854</v>
      </c>
      <c r="B152" s="30" t="s">
        <v>855</v>
      </c>
      <c r="C152" s="31" t="str">
        <f>HYPERLINK("http://atberg.aha.ru/samovar/sam-szs01.jpg")</f>
        <v/>
      </c>
      <c r="D152" s="32" t="s">
        <v>856</v>
      </c>
      <c r="E152" s="30" t="s">
        <v>857</v>
      </c>
      <c r="F152" s="33" t="s">
        <v>858</v>
      </c>
      <c r="G152" s="30"/>
      <c r="H152" s="34" t="s">
        <v>125</v>
      </c>
      <c r="I152" s="35"/>
      <c r="J152" s="36" t="s">
        <v>126</v>
      </c>
      <c r="K152" s="36" t="s">
        <v>127</v>
      </c>
      <c r="L152" s="36" t="s">
        <v>1637</v>
      </c>
      <c r="M152" s="30" t="s">
        <v>82</v>
      </c>
      <c r="N152" s="2" t="s">
        <v>793</v>
      </c>
      <c r="O152" s="30" t="s">
        <v>84</v>
      </c>
      <c r="P152" s="3" t="s">
        <v>85</v>
      </c>
      <c r="Q152" s="3" t="s">
        <v>859</v>
      </c>
      <c r="R152" s="30">
        <v>211.38</v>
      </c>
      <c r="S152" t="s">
        <v>2469</v>
      </c>
      <c r="T152" t="s">
        <v>2461</v>
      </c>
    </row>
    <row r="153" spans="1:20" ht="33.75" customHeight="1" x14ac:dyDescent="0.2">
      <c r="A153" s="30" t="s">
        <v>860</v>
      </c>
      <c r="B153" s="30" t="s">
        <v>861</v>
      </c>
      <c r="C153" s="31" t="str">
        <f>HYPERLINK("http://www.atberg.aha.ru/samovar/triveselyh.gif")</f>
        <v/>
      </c>
      <c r="D153" s="32" t="s">
        <v>851</v>
      </c>
      <c r="E153" s="30" t="s">
        <v>862</v>
      </c>
      <c r="F153" s="33" t="s">
        <v>863</v>
      </c>
      <c r="G153" s="30"/>
      <c r="H153" s="34" t="s">
        <v>125</v>
      </c>
      <c r="I153" s="35"/>
      <c r="J153" s="36" t="s">
        <v>126</v>
      </c>
      <c r="K153" s="36" t="s">
        <v>365</v>
      </c>
      <c r="L153" s="36" t="s">
        <v>1453</v>
      </c>
      <c r="M153" s="30" t="s">
        <v>82</v>
      </c>
      <c r="N153" s="2" t="s">
        <v>793</v>
      </c>
      <c r="O153" s="30" t="s">
        <v>833</v>
      </c>
      <c r="P153" s="3" t="s">
        <v>85</v>
      </c>
      <c r="Q153" s="3" t="s">
        <v>821</v>
      </c>
      <c r="R153" s="30">
        <v>211.38</v>
      </c>
      <c r="S153" t="s">
        <v>251</v>
      </c>
      <c r="T153" t="s">
        <v>2461</v>
      </c>
    </row>
    <row r="154" spans="1:20" ht="22.5" customHeight="1" x14ac:dyDescent="0.2">
      <c r="A154" s="30" t="s">
        <v>865</v>
      </c>
      <c r="B154" s="30" t="s">
        <v>866</v>
      </c>
      <c r="C154" s="31" t="str">
        <f>HYPERLINK("http://www.atberg.aha.ru/samovar/aybolit.gif")</f>
        <v/>
      </c>
      <c r="D154" s="32" t="s">
        <v>98</v>
      </c>
      <c r="E154" s="30" t="s">
        <v>867</v>
      </c>
      <c r="F154" s="33" t="s">
        <v>716</v>
      </c>
      <c r="G154" s="30"/>
      <c r="H154" s="34" t="s">
        <v>868</v>
      </c>
      <c r="I154" s="35"/>
      <c r="J154" s="36" t="s">
        <v>869</v>
      </c>
      <c r="K154" s="36" t="s">
        <v>870</v>
      </c>
      <c r="L154" s="36" t="s">
        <v>2470</v>
      </c>
      <c r="M154" s="30" t="s">
        <v>82</v>
      </c>
      <c r="N154" s="2" t="s">
        <v>871</v>
      </c>
      <c r="O154" s="30" t="s">
        <v>95</v>
      </c>
      <c r="P154" s="3" t="s">
        <v>85</v>
      </c>
      <c r="Q154" s="3" t="s">
        <v>872</v>
      </c>
      <c r="R154" s="30">
        <v>93.5</v>
      </c>
      <c r="S154" t="s">
        <v>2471</v>
      </c>
      <c r="T154" t="s">
        <v>2472</v>
      </c>
    </row>
    <row r="155" spans="1:20" ht="22.5" customHeight="1" x14ac:dyDescent="0.2">
      <c r="A155" s="30" t="s">
        <v>875</v>
      </c>
      <c r="B155" s="30" t="s">
        <v>876</v>
      </c>
      <c r="C155" s="31" t="str">
        <f>HYPERLINK("http://www.atberg.aha.ru/samovar/igrushki.gif")</f>
        <v/>
      </c>
      <c r="D155" s="32" t="s">
        <v>91</v>
      </c>
      <c r="E155" s="30" t="s">
        <v>877</v>
      </c>
      <c r="F155" s="33" t="s">
        <v>878</v>
      </c>
      <c r="G155" s="30"/>
      <c r="H155" s="34" t="s">
        <v>868</v>
      </c>
      <c r="I155" s="35"/>
      <c r="J155" s="36" t="s">
        <v>869</v>
      </c>
      <c r="K155" s="36" t="s">
        <v>879</v>
      </c>
      <c r="L155" s="36" t="s">
        <v>2473</v>
      </c>
      <c r="M155" s="30" t="s">
        <v>82</v>
      </c>
      <c r="N155" s="2" t="s">
        <v>871</v>
      </c>
      <c r="O155" s="30" t="s">
        <v>880</v>
      </c>
      <c r="P155" s="3" t="s">
        <v>85</v>
      </c>
      <c r="Q155" s="3" t="s">
        <v>872</v>
      </c>
      <c r="R155" s="30">
        <v>93.5</v>
      </c>
      <c r="S155" t="s">
        <v>2474</v>
      </c>
      <c r="T155" t="s">
        <v>2472</v>
      </c>
    </row>
    <row r="156" spans="1:20" ht="22.5" customHeight="1" x14ac:dyDescent="0.2">
      <c r="A156" s="30" t="s">
        <v>881</v>
      </c>
      <c r="B156" s="30" t="s">
        <v>882</v>
      </c>
      <c r="C156" s="31" t="str">
        <f>HYPERLINK("http://www.atberg.aha.ru/samovar/kitikot.gif")</f>
        <v/>
      </c>
      <c r="D156" s="32" t="s">
        <v>135</v>
      </c>
      <c r="E156" s="30" t="s">
        <v>883</v>
      </c>
      <c r="F156" s="33" t="s">
        <v>884</v>
      </c>
      <c r="G156" s="30"/>
      <c r="H156" s="34" t="s">
        <v>868</v>
      </c>
      <c r="I156" s="35"/>
      <c r="J156" s="36" t="s">
        <v>869</v>
      </c>
      <c r="K156" s="36" t="s">
        <v>885</v>
      </c>
      <c r="L156" s="36" t="s">
        <v>2475</v>
      </c>
      <c r="M156" s="30" t="s">
        <v>82</v>
      </c>
      <c r="N156" s="2" t="s">
        <v>871</v>
      </c>
      <c r="O156" s="30" t="s">
        <v>880</v>
      </c>
      <c r="P156" s="3" t="s">
        <v>85</v>
      </c>
      <c r="Q156" s="3" t="s">
        <v>872</v>
      </c>
      <c r="R156" s="30">
        <v>93.5</v>
      </c>
      <c r="S156" t="s">
        <v>2476</v>
      </c>
      <c r="T156" t="s">
        <v>2472</v>
      </c>
    </row>
    <row r="157" spans="1:20" ht="33.75" customHeight="1" x14ac:dyDescent="0.2">
      <c r="A157" s="30" t="s">
        <v>886</v>
      </c>
      <c r="B157" s="30" t="s">
        <v>887</v>
      </c>
      <c r="C157" s="31" t="str">
        <f>HYPERLINK("http://www.atberg.aha.ru/samovar/moydodir.gif")</f>
        <v/>
      </c>
      <c r="D157" s="32" t="s">
        <v>98</v>
      </c>
      <c r="E157" s="30" t="s">
        <v>888</v>
      </c>
      <c r="F157" s="33" t="s">
        <v>753</v>
      </c>
      <c r="G157" s="30"/>
      <c r="H157" s="34" t="s">
        <v>868</v>
      </c>
      <c r="I157" s="35"/>
      <c r="J157" s="36" t="s">
        <v>869</v>
      </c>
      <c r="K157" s="36" t="s">
        <v>889</v>
      </c>
      <c r="L157" s="36" t="s">
        <v>2477</v>
      </c>
      <c r="M157" s="30" t="s">
        <v>82</v>
      </c>
      <c r="N157" s="2" t="s">
        <v>871</v>
      </c>
      <c r="O157" s="30" t="s">
        <v>880</v>
      </c>
      <c r="P157" s="3" t="s">
        <v>85</v>
      </c>
      <c r="Q157" s="3" t="s">
        <v>872</v>
      </c>
      <c r="R157" s="30">
        <v>93.5</v>
      </c>
      <c r="S157" t="s">
        <v>2478</v>
      </c>
      <c r="T157" t="s">
        <v>2472</v>
      </c>
    </row>
    <row r="158" spans="1:20" ht="33.75" customHeight="1" x14ac:dyDescent="0.2">
      <c r="A158" s="30" t="s">
        <v>891</v>
      </c>
      <c r="B158" s="30" t="s">
        <v>892</v>
      </c>
      <c r="C158" s="31" t="str">
        <f>HYPERLINK("http://www.atberg.aha.ru/samovar/malnewazb.gif")</f>
        <v/>
      </c>
      <c r="D158" s="32" t="s">
        <v>155</v>
      </c>
      <c r="E158" s="30" t="s">
        <v>893</v>
      </c>
      <c r="F158" s="33" t="s">
        <v>894</v>
      </c>
      <c r="G158" s="30"/>
      <c r="H158" s="34" t="s">
        <v>868</v>
      </c>
      <c r="I158" s="35"/>
      <c r="J158" s="36" t="s">
        <v>869</v>
      </c>
      <c r="K158" s="36" t="s">
        <v>895</v>
      </c>
      <c r="L158" s="36" t="s">
        <v>2479</v>
      </c>
      <c r="M158" s="30" t="s">
        <v>82</v>
      </c>
      <c r="N158" s="2" t="s">
        <v>871</v>
      </c>
      <c r="O158" s="30" t="s">
        <v>95</v>
      </c>
      <c r="P158" s="3" t="s">
        <v>85</v>
      </c>
      <c r="Q158" s="3" t="s">
        <v>896</v>
      </c>
      <c r="R158" s="30">
        <v>93.5</v>
      </c>
      <c r="S158" t="s">
        <v>2480</v>
      </c>
      <c r="T158" t="s">
        <v>2481</v>
      </c>
    </row>
    <row r="159" spans="1:20" ht="33.75" customHeight="1" x14ac:dyDescent="0.2">
      <c r="A159" s="30" t="s">
        <v>897</v>
      </c>
      <c r="B159" s="30" t="s">
        <v>898</v>
      </c>
      <c r="C159" s="31" t="str">
        <f>HYPERLINK("http://www.atberg.aha.ru/samovar/malnewbau.gif")</f>
        <v/>
      </c>
      <c r="D159" s="32" t="s">
        <v>155</v>
      </c>
      <c r="E159" s="30" t="s">
        <v>899</v>
      </c>
      <c r="F159" s="33" t="s">
        <v>900</v>
      </c>
      <c r="G159" s="30"/>
      <c r="H159" s="34" t="s">
        <v>868</v>
      </c>
      <c r="I159" s="35"/>
      <c r="J159" s="36" t="s">
        <v>869</v>
      </c>
      <c r="K159" s="36" t="s">
        <v>870</v>
      </c>
      <c r="L159" s="36" t="s">
        <v>2470</v>
      </c>
      <c r="M159" s="30" t="s">
        <v>82</v>
      </c>
      <c r="N159" s="2" t="s">
        <v>871</v>
      </c>
      <c r="O159" s="30" t="s">
        <v>95</v>
      </c>
      <c r="P159" s="3" t="s">
        <v>85</v>
      </c>
      <c r="Q159" s="3" t="s">
        <v>896</v>
      </c>
      <c r="R159" s="30">
        <v>93.5</v>
      </c>
      <c r="S159" t="s">
        <v>2482</v>
      </c>
      <c r="T159" t="s">
        <v>2481</v>
      </c>
    </row>
    <row r="160" spans="1:20" ht="33.75" customHeight="1" x14ac:dyDescent="0.2">
      <c r="A160" s="30" t="s">
        <v>901</v>
      </c>
      <c r="B160" s="30" t="s">
        <v>902</v>
      </c>
      <c r="C160" s="31" t="str">
        <f>HYPERLINK("http://www.atberg.aha.ru/samovar/malnewbrat.gif")</f>
        <v/>
      </c>
      <c r="D160" s="32" t="s">
        <v>155</v>
      </c>
      <c r="E160" s="30" t="s">
        <v>903</v>
      </c>
      <c r="F160" s="33" t="s">
        <v>904</v>
      </c>
      <c r="G160" s="30"/>
      <c r="H160" s="34" t="s">
        <v>868</v>
      </c>
      <c r="I160" s="35"/>
      <c r="J160" s="36" t="s">
        <v>869</v>
      </c>
      <c r="K160" s="36" t="s">
        <v>905</v>
      </c>
      <c r="L160" s="36" t="s">
        <v>2483</v>
      </c>
      <c r="M160" s="30" t="s">
        <v>82</v>
      </c>
      <c r="N160" s="2" t="s">
        <v>871</v>
      </c>
      <c r="O160" s="30" t="s">
        <v>95</v>
      </c>
      <c r="P160" s="3" t="s">
        <v>85</v>
      </c>
      <c r="Q160" s="3" t="s">
        <v>896</v>
      </c>
      <c r="R160" s="30">
        <v>93.5</v>
      </c>
      <c r="S160" t="s">
        <v>2484</v>
      </c>
      <c r="T160" t="s">
        <v>2481</v>
      </c>
    </row>
    <row r="161" spans="1:20" ht="33.75" customHeight="1" x14ac:dyDescent="0.2">
      <c r="A161" s="30" t="s">
        <v>906</v>
      </c>
      <c r="B161" s="30" t="s">
        <v>907</v>
      </c>
      <c r="C161" s="31" t="str">
        <f>HYPERLINK("http://www.atberg.aha.ru/samovar/malnewbur.gif")</f>
        <v/>
      </c>
      <c r="D161" s="32" t="s">
        <v>155</v>
      </c>
      <c r="E161" s="30" t="s">
        <v>908</v>
      </c>
      <c r="F161" s="33" t="s">
        <v>909</v>
      </c>
      <c r="G161" s="30"/>
      <c r="H161" s="34" t="s">
        <v>868</v>
      </c>
      <c r="I161" s="35"/>
      <c r="J161" s="36" t="s">
        <v>869</v>
      </c>
      <c r="K161" s="36" t="s">
        <v>910</v>
      </c>
      <c r="L161" s="36" t="s">
        <v>2473</v>
      </c>
      <c r="M161" s="30" t="s">
        <v>82</v>
      </c>
      <c r="N161" s="2" t="s">
        <v>871</v>
      </c>
      <c r="O161" s="30" t="s">
        <v>95</v>
      </c>
      <c r="P161" s="3" t="s">
        <v>85</v>
      </c>
      <c r="Q161" s="3" t="s">
        <v>896</v>
      </c>
      <c r="R161" s="30">
        <v>93.5</v>
      </c>
      <c r="S161" t="s">
        <v>2485</v>
      </c>
      <c r="T161" t="s">
        <v>2481</v>
      </c>
    </row>
    <row r="162" spans="1:20" ht="33.75" customHeight="1" x14ac:dyDescent="0.2">
      <c r="A162" s="30" t="s">
        <v>911</v>
      </c>
      <c r="B162" s="30" t="s">
        <v>912</v>
      </c>
      <c r="C162" s="31" t="str">
        <f>HYPERLINK("http://www.atberg.aha.ru/samovar/vernyedruzya.gif")</f>
        <v/>
      </c>
      <c r="D162" s="32" t="s">
        <v>155</v>
      </c>
      <c r="E162" s="30" t="s">
        <v>913</v>
      </c>
      <c r="F162" s="33" t="s">
        <v>914</v>
      </c>
      <c r="G162" s="30"/>
      <c r="H162" s="34" t="s">
        <v>868</v>
      </c>
      <c r="I162" s="35"/>
      <c r="J162" s="36" t="s">
        <v>869</v>
      </c>
      <c r="K162" s="36" t="s">
        <v>915</v>
      </c>
      <c r="L162" s="36" t="s">
        <v>2486</v>
      </c>
      <c r="M162" s="30" t="s">
        <v>82</v>
      </c>
      <c r="N162" s="2" t="s">
        <v>871</v>
      </c>
      <c r="O162" s="30" t="s">
        <v>95</v>
      </c>
      <c r="P162" s="3" t="s">
        <v>85</v>
      </c>
      <c r="Q162" s="3" t="s">
        <v>896</v>
      </c>
      <c r="R162" s="30">
        <v>93.5</v>
      </c>
      <c r="S162" t="s">
        <v>2487</v>
      </c>
      <c r="T162" t="s">
        <v>2481</v>
      </c>
    </row>
    <row r="163" spans="1:20" ht="33.75" customHeight="1" x14ac:dyDescent="0.2">
      <c r="A163" s="30" t="s">
        <v>916</v>
      </c>
      <c r="B163" s="30" t="s">
        <v>917</v>
      </c>
      <c r="C163" s="31" t="str">
        <f>HYPERLINK("http://www.atberg.aha.ru/samovar/malnewlub.gif")</f>
        <v/>
      </c>
      <c r="D163" s="32" t="s">
        <v>155</v>
      </c>
      <c r="E163" s="30" t="s">
        <v>918</v>
      </c>
      <c r="F163" s="33" t="s">
        <v>919</v>
      </c>
      <c r="G163" s="30"/>
      <c r="H163" s="34" t="s">
        <v>868</v>
      </c>
      <c r="I163" s="35"/>
      <c r="J163" s="36" t="s">
        <v>869</v>
      </c>
      <c r="K163" s="36" t="s">
        <v>920</v>
      </c>
      <c r="L163" s="36" t="s">
        <v>2488</v>
      </c>
      <c r="M163" s="30" t="s">
        <v>82</v>
      </c>
      <c r="N163" s="2" t="s">
        <v>871</v>
      </c>
      <c r="O163" s="30" t="s">
        <v>95</v>
      </c>
      <c r="P163" s="3" t="s">
        <v>85</v>
      </c>
      <c r="Q163" s="3" t="s">
        <v>896</v>
      </c>
      <c r="R163" s="30">
        <v>93.5</v>
      </c>
      <c r="S163" t="s">
        <v>2489</v>
      </c>
      <c r="T163" t="s">
        <v>2481</v>
      </c>
    </row>
    <row r="164" spans="1:20" ht="33.75" customHeight="1" x14ac:dyDescent="0.2">
      <c r="A164" s="30" t="s">
        <v>921</v>
      </c>
      <c r="B164" s="30" t="s">
        <v>922</v>
      </c>
      <c r="C164" s="31" t="str">
        <f>HYPERLINK("http://www.atberg.aha.ru/samovar/malnewozor.gif")</f>
        <v/>
      </c>
      <c r="D164" s="32" t="s">
        <v>155</v>
      </c>
      <c r="E164" s="30" t="s">
        <v>923</v>
      </c>
      <c r="F164" s="33" t="s">
        <v>924</v>
      </c>
      <c r="G164" s="30"/>
      <c r="H164" s="34" t="s">
        <v>868</v>
      </c>
      <c r="I164" s="35"/>
      <c r="J164" s="36" t="s">
        <v>869</v>
      </c>
      <c r="K164" s="36" t="s">
        <v>905</v>
      </c>
      <c r="L164" s="36" t="s">
        <v>2483</v>
      </c>
      <c r="M164" s="30" t="s">
        <v>82</v>
      </c>
      <c r="N164" s="2" t="s">
        <v>871</v>
      </c>
      <c r="O164" s="30" t="s">
        <v>95</v>
      </c>
      <c r="P164" s="3" t="s">
        <v>85</v>
      </c>
      <c r="Q164" s="3" t="s">
        <v>896</v>
      </c>
      <c r="R164" s="30">
        <v>93.5</v>
      </c>
      <c r="S164" t="s">
        <v>2490</v>
      </c>
      <c r="T164" t="s">
        <v>2481</v>
      </c>
    </row>
    <row r="165" spans="1:20" ht="33.75" customHeight="1" x14ac:dyDescent="0.2">
      <c r="A165" s="30" t="s">
        <v>925</v>
      </c>
      <c r="B165" s="30" t="s">
        <v>926</v>
      </c>
      <c r="C165" s="31" t="str">
        <f>HYPERLINK("http://www.atberg.aha.ru/samovar/sam-dsm05.jpg")</f>
        <v/>
      </c>
      <c r="D165" s="32" t="s">
        <v>155</v>
      </c>
      <c r="E165" s="30" t="s">
        <v>927</v>
      </c>
      <c r="F165" s="33" t="s">
        <v>928</v>
      </c>
      <c r="G165" s="30"/>
      <c r="H165" s="34" t="s">
        <v>868</v>
      </c>
      <c r="I165" s="35"/>
      <c r="J165" s="36" t="s">
        <v>869</v>
      </c>
      <c r="K165" s="36" t="s">
        <v>905</v>
      </c>
      <c r="L165" s="36" t="s">
        <v>2483</v>
      </c>
      <c r="M165" s="30" t="s">
        <v>82</v>
      </c>
      <c r="N165" s="2" t="s">
        <v>871</v>
      </c>
      <c r="O165" s="30" t="s">
        <v>95</v>
      </c>
      <c r="P165" s="3" t="s">
        <v>85</v>
      </c>
      <c r="Q165" s="3" t="s">
        <v>896</v>
      </c>
      <c r="R165" s="30">
        <v>93.5</v>
      </c>
      <c r="S165" t="s">
        <v>2491</v>
      </c>
      <c r="T165" t="s">
        <v>2481</v>
      </c>
    </row>
    <row r="166" spans="1:20" ht="33.75" customHeight="1" x14ac:dyDescent="0.2">
      <c r="A166" s="30" t="s">
        <v>929</v>
      </c>
      <c r="B166" s="30" t="s">
        <v>930</v>
      </c>
      <c r="C166" s="31" t="str">
        <f>HYPERLINK("http://www.atberg.aha.ru/samovar/malnewreb.gif")</f>
        <v/>
      </c>
      <c r="D166" s="32" t="s">
        <v>155</v>
      </c>
      <c r="E166" s="30" t="s">
        <v>931</v>
      </c>
      <c r="F166" s="33" t="s">
        <v>932</v>
      </c>
      <c r="G166" s="30"/>
      <c r="H166" s="34" t="s">
        <v>868</v>
      </c>
      <c r="I166" s="35"/>
      <c r="J166" s="36" t="s">
        <v>869</v>
      </c>
      <c r="K166" s="36" t="s">
        <v>870</v>
      </c>
      <c r="L166" s="36" t="s">
        <v>2470</v>
      </c>
      <c r="M166" s="30" t="s">
        <v>82</v>
      </c>
      <c r="N166" s="2" t="s">
        <v>871</v>
      </c>
      <c r="O166" s="30" t="s">
        <v>95</v>
      </c>
      <c r="P166" s="3" t="s">
        <v>85</v>
      </c>
      <c r="Q166" s="3" t="s">
        <v>896</v>
      </c>
      <c r="R166" s="30">
        <v>93.5</v>
      </c>
      <c r="S166" t="s">
        <v>2492</v>
      </c>
      <c r="T166" t="s">
        <v>2481</v>
      </c>
    </row>
    <row r="167" spans="1:20" ht="33.75" customHeight="1" x14ac:dyDescent="0.2">
      <c r="A167" s="30" t="s">
        <v>933</v>
      </c>
      <c r="B167" s="30" t="s">
        <v>934</v>
      </c>
      <c r="C167" s="31" t="str">
        <f>HYPERLINK("http://www.atberg.aha.ru/samovar/malnewskazs.gif")</f>
        <v/>
      </c>
      <c r="D167" s="32" t="s">
        <v>155</v>
      </c>
      <c r="E167" s="30" t="s">
        <v>935</v>
      </c>
      <c r="F167" s="33" t="s">
        <v>936</v>
      </c>
      <c r="G167" s="30"/>
      <c r="H167" s="34" t="s">
        <v>868</v>
      </c>
      <c r="I167" s="35"/>
      <c r="J167" s="36" t="s">
        <v>869</v>
      </c>
      <c r="K167" s="36" t="s">
        <v>905</v>
      </c>
      <c r="L167" s="36" t="s">
        <v>2483</v>
      </c>
      <c r="M167" s="30" t="s">
        <v>82</v>
      </c>
      <c r="N167" s="2" t="s">
        <v>871</v>
      </c>
      <c r="O167" s="30" t="s">
        <v>95</v>
      </c>
      <c r="P167" s="3" t="s">
        <v>85</v>
      </c>
      <c r="Q167" s="3" t="s">
        <v>896</v>
      </c>
      <c r="R167" s="30">
        <v>93.5</v>
      </c>
      <c r="S167" t="s">
        <v>2493</v>
      </c>
      <c r="T167" t="s">
        <v>2481</v>
      </c>
    </row>
    <row r="168" spans="1:20" ht="33.75" customHeight="1" x14ac:dyDescent="0.2">
      <c r="A168" s="30" t="s">
        <v>937</v>
      </c>
      <c r="B168" s="30" t="s">
        <v>938</v>
      </c>
      <c r="C168" s="31" t="str">
        <f>HYPERLINK("http://www.atberg.aha.ru/samovar/malnewskazn.gif")</f>
        <v/>
      </c>
      <c r="D168" s="32" t="s">
        <v>155</v>
      </c>
      <c r="E168" s="30" t="s">
        <v>939</v>
      </c>
      <c r="F168" s="33" t="s">
        <v>940</v>
      </c>
      <c r="G168" s="30"/>
      <c r="H168" s="34" t="s">
        <v>868</v>
      </c>
      <c r="I168" s="35"/>
      <c r="J168" s="36" t="s">
        <v>869</v>
      </c>
      <c r="K168" s="36" t="s">
        <v>941</v>
      </c>
      <c r="L168" s="36" t="s">
        <v>2494</v>
      </c>
      <c r="M168" s="30" t="s">
        <v>82</v>
      </c>
      <c r="N168" s="2" t="s">
        <v>871</v>
      </c>
      <c r="O168" s="30" t="s">
        <v>95</v>
      </c>
      <c r="P168" s="3" t="s">
        <v>85</v>
      </c>
      <c r="Q168" s="3" t="s">
        <v>896</v>
      </c>
      <c r="R168" s="30">
        <v>93.5</v>
      </c>
      <c r="S168" t="s">
        <v>2495</v>
      </c>
      <c r="T168" t="s">
        <v>2481</v>
      </c>
    </row>
    <row r="169" spans="1:20" ht="33.75" customHeight="1" x14ac:dyDescent="0.2">
      <c r="A169" s="30" t="s">
        <v>942</v>
      </c>
      <c r="B169" s="30" t="s">
        <v>943</v>
      </c>
      <c r="C169" s="31" t="str">
        <f>HYPERLINK("http://www.atberg.aha.ru/samovar/malnewskorog.gif")</f>
        <v/>
      </c>
      <c r="D169" s="32" t="s">
        <v>155</v>
      </c>
      <c r="E169" s="30" t="s">
        <v>944</v>
      </c>
      <c r="F169" s="33" t="s">
        <v>945</v>
      </c>
      <c r="G169" s="30"/>
      <c r="H169" s="34" t="s">
        <v>868</v>
      </c>
      <c r="I169" s="35"/>
      <c r="J169" s="36" t="s">
        <v>869</v>
      </c>
      <c r="K169" s="36" t="s">
        <v>946</v>
      </c>
      <c r="L169" s="36" t="s">
        <v>2496</v>
      </c>
      <c r="M169" s="30" t="s">
        <v>82</v>
      </c>
      <c r="N169" s="2" t="s">
        <v>871</v>
      </c>
      <c r="O169" s="30" t="s">
        <v>95</v>
      </c>
      <c r="P169" s="3" t="s">
        <v>85</v>
      </c>
      <c r="Q169" s="3" t="s">
        <v>896</v>
      </c>
      <c r="R169" s="30">
        <v>93.5</v>
      </c>
      <c r="S169" t="s">
        <v>2497</v>
      </c>
      <c r="T169" t="s">
        <v>2481</v>
      </c>
    </row>
    <row r="170" spans="1:20" ht="33.75" customHeight="1" x14ac:dyDescent="0.2">
      <c r="A170" s="30" t="s">
        <v>947</v>
      </c>
      <c r="B170" s="30" t="s">
        <v>948</v>
      </c>
      <c r="C170" s="31" t="str">
        <f>HYPERLINK("http://www.atberg.aha.ru/samovar/malnewsch.gif")</f>
        <v/>
      </c>
      <c r="D170" s="32" t="s">
        <v>155</v>
      </c>
      <c r="E170" s="30" t="s">
        <v>949</v>
      </c>
      <c r="F170" s="33" t="s">
        <v>950</v>
      </c>
      <c r="G170" s="30"/>
      <c r="H170" s="34" t="s">
        <v>868</v>
      </c>
      <c r="I170" s="35"/>
      <c r="J170" s="36" t="s">
        <v>869</v>
      </c>
      <c r="K170" s="36" t="s">
        <v>951</v>
      </c>
      <c r="L170" s="36" t="s">
        <v>2498</v>
      </c>
      <c r="M170" s="30" t="s">
        <v>82</v>
      </c>
      <c r="N170" s="2" t="s">
        <v>871</v>
      </c>
      <c r="O170" s="30" t="s">
        <v>95</v>
      </c>
      <c r="P170" s="3" t="s">
        <v>85</v>
      </c>
      <c r="Q170" s="3" t="s">
        <v>896</v>
      </c>
      <c r="R170" s="30">
        <v>93.5</v>
      </c>
      <c r="S170" t="s">
        <v>2499</v>
      </c>
      <c r="T170" t="s">
        <v>2481</v>
      </c>
    </row>
    <row r="171" spans="1:20" ht="33.75" customHeight="1" x14ac:dyDescent="0.2">
      <c r="A171" s="30" t="s">
        <v>952</v>
      </c>
      <c r="B171" s="30" t="s">
        <v>953</v>
      </c>
      <c r="C171" s="31" t="str">
        <f>HYPERLINK("http://www.atberg.aha.ru/samovar/malnewchto.gif")</f>
        <v/>
      </c>
      <c r="D171" s="32" t="s">
        <v>155</v>
      </c>
      <c r="E171" s="30" t="s">
        <v>954</v>
      </c>
      <c r="F171" s="33" t="s">
        <v>955</v>
      </c>
      <c r="G171" s="30"/>
      <c r="H171" s="34" t="s">
        <v>868</v>
      </c>
      <c r="I171" s="35"/>
      <c r="J171" s="36" t="s">
        <v>869</v>
      </c>
      <c r="K171" s="36" t="s">
        <v>905</v>
      </c>
      <c r="L171" s="36" t="s">
        <v>2483</v>
      </c>
      <c r="M171" s="30" t="s">
        <v>82</v>
      </c>
      <c r="N171" s="2" t="s">
        <v>871</v>
      </c>
      <c r="O171" s="30" t="s">
        <v>95</v>
      </c>
      <c r="P171" s="3" t="s">
        <v>85</v>
      </c>
      <c r="Q171" s="3" t="s">
        <v>896</v>
      </c>
      <c r="R171" s="30">
        <v>93.5</v>
      </c>
      <c r="S171" t="s">
        <v>2500</v>
      </c>
      <c r="T171" t="s">
        <v>2481</v>
      </c>
    </row>
    <row r="172" spans="1:20" ht="33.75" customHeight="1" x14ac:dyDescent="0.2">
      <c r="A172" s="30" t="s">
        <v>956</v>
      </c>
      <c r="B172" s="30" t="s">
        <v>957</v>
      </c>
      <c r="C172" s="31" t="str">
        <f>HYPERLINK("http://www.atberg.aha.ru/samovar/malnewchudo.gif")</f>
        <v/>
      </c>
      <c r="D172" s="32" t="s">
        <v>155</v>
      </c>
      <c r="E172" s="30" t="s">
        <v>958</v>
      </c>
      <c r="F172" s="33" t="s">
        <v>959</v>
      </c>
      <c r="G172" s="30"/>
      <c r="H172" s="34" t="s">
        <v>868</v>
      </c>
      <c r="I172" s="35"/>
      <c r="J172" s="36" t="s">
        <v>869</v>
      </c>
      <c r="K172" s="36" t="s">
        <v>960</v>
      </c>
      <c r="L172" s="36" t="s">
        <v>2486</v>
      </c>
      <c r="M172" s="30" t="s">
        <v>82</v>
      </c>
      <c r="N172" s="2" t="s">
        <v>871</v>
      </c>
      <c r="O172" s="30" t="s">
        <v>95</v>
      </c>
      <c r="P172" s="3" t="s">
        <v>85</v>
      </c>
      <c r="Q172" s="3" t="s">
        <v>896</v>
      </c>
      <c r="R172" s="30">
        <v>93.5</v>
      </c>
      <c r="S172" t="s">
        <v>873</v>
      </c>
      <c r="T172" t="s">
        <v>2481</v>
      </c>
    </row>
    <row r="173" spans="1:20" ht="33.75" customHeight="1" x14ac:dyDescent="0.2">
      <c r="A173" s="30" t="s">
        <v>962</v>
      </c>
      <c r="B173" s="30" t="s">
        <v>963</v>
      </c>
      <c r="C173" s="31" t="str">
        <f>HYPERLINK("http://www.atberg.aha.ru/samovar/raskaybolit.gif")</f>
        <v/>
      </c>
      <c r="D173" s="32" t="s">
        <v>98</v>
      </c>
      <c r="E173" s="30" t="s">
        <v>964</v>
      </c>
      <c r="F173" s="33" t="s">
        <v>965</v>
      </c>
      <c r="G173" s="30"/>
      <c r="H173" s="34" t="s">
        <v>30</v>
      </c>
      <c r="I173" s="35"/>
      <c r="J173" s="36" t="s">
        <v>31</v>
      </c>
      <c r="K173" s="36" t="s">
        <v>966</v>
      </c>
      <c r="L173" s="36" t="s">
        <v>2501</v>
      </c>
      <c r="M173" s="30" t="s">
        <v>82</v>
      </c>
      <c r="N173" s="2" t="s">
        <v>967</v>
      </c>
      <c r="O173" s="30" t="s">
        <v>35</v>
      </c>
      <c r="P173" s="3" t="s">
        <v>968</v>
      </c>
      <c r="Q173" s="3" t="s">
        <v>969</v>
      </c>
      <c r="R173" s="30">
        <v>34.83</v>
      </c>
      <c r="S173" t="s">
        <v>2502</v>
      </c>
      <c r="T173" t="s">
        <v>2503</v>
      </c>
    </row>
    <row r="174" spans="1:20" ht="33.75" customHeight="1" x14ac:dyDescent="0.2">
      <c r="A174" s="30" t="s">
        <v>972</v>
      </c>
      <c r="B174" s="30" t="s">
        <v>973</v>
      </c>
      <c r="C174" s="31" t="str">
        <f>HYPERLINK("http://www.atberg.aha.ru/samovar/rkaantoshka2.gif")</f>
        <v/>
      </c>
      <c r="D174" s="32" t="s">
        <v>974</v>
      </c>
      <c r="E174" s="30" t="s">
        <v>975</v>
      </c>
      <c r="F174" s="33" t="s">
        <v>976</v>
      </c>
      <c r="G174" s="30"/>
      <c r="H174" s="34" t="s">
        <v>30</v>
      </c>
      <c r="I174" s="35"/>
      <c r="J174" s="36" t="s">
        <v>31</v>
      </c>
      <c r="K174" s="36" t="s">
        <v>966</v>
      </c>
      <c r="L174" s="36" t="s">
        <v>2501</v>
      </c>
      <c r="M174" s="30" t="s">
        <v>82</v>
      </c>
      <c r="N174" s="2" t="s">
        <v>967</v>
      </c>
      <c r="O174" s="30" t="s">
        <v>35</v>
      </c>
      <c r="P174" s="3" t="s">
        <v>968</v>
      </c>
      <c r="Q174" s="3" t="s">
        <v>969</v>
      </c>
      <c r="R174" s="30">
        <v>34.83</v>
      </c>
      <c r="S174" t="s">
        <v>2504</v>
      </c>
      <c r="T174" t="s">
        <v>2503</v>
      </c>
    </row>
    <row r="175" spans="1:20" ht="33.75" customHeight="1" x14ac:dyDescent="0.2">
      <c r="A175" s="30" t="s">
        <v>977</v>
      </c>
      <c r="B175" s="30" t="s">
        <v>978</v>
      </c>
      <c r="C175" s="31" t="str">
        <f>HYPERLINK("http://www.atberg.aha.ru/samovar/rkazagadki2.gif")</f>
        <v/>
      </c>
      <c r="D175" s="32" t="s">
        <v>155</v>
      </c>
      <c r="E175" s="30" t="s">
        <v>979</v>
      </c>
      <c r="F175" s="33" t="s">
        <v>980</v>
      </c>
      <c r="G175" s="30"/>
      <c r="H175" s="34" t="s">
        <v>30</v>
      </c>
      <c r="I175" s="35"/>
      <c r="J175" s="36" t="s">
        <v>31</v>
      </c>
      <c r="K175" s="36" t="s">
        <v>966</v>
      </c>
      <c r="L175" s="36" t="s">
        <v>2501</v>
      </c>
      <c r="M175" s="30" t="s">
        <v>82</v>
      </c>
      <c r="N175" s="2" t="s">
        <v>967</v>
      </c>
      <c r="O175" s="30" t="s">
        <v>35</v>
      </c>
      <c r="P175" s="3" t="s">
        <v>968</v>
      </c>
      <c r="Q175" s="3" t="s">
        <v>969</v>
      </c>
      <c r="R175" s="30">
        <v>34.83</v>
      </c>
      <c r="S175" t="s">
        <v>2505</v>
      </c>
      <c r="T175" t="s">
        <v>2503</v>
      </c>
    </row>
    <row r="176" spans="1:20" ht="33.75" customHeight="1" x14ac:dyDescent="0.2">
      <c r="A176" s="30" t="s">
        <v>981</v>
      </c>
      <c r="B176" s="30" t="s">
        <v>982</v>
      </c>
      <c r="C176" s="31" t="str">
        <f>HYPERLINK("http://www.atberg.aha.ru/samovar/raskigrushki.gif")</f>
        <v/>
      </c>
      <c r="D176" s="32" t="s">
        <v>91</v>
      </c>
      <c r="E176" s="30" t="s">
        <v>983</v>
      </c>
      <c r="F176" s="33" t="s">
        <v>984</v>
      </c>
      <c r="G176" s="30"/>
      <c r="H176" s="34" t="s">
        <v>30</v>
      </c>
      <c r="I176" s="35"/>
      <c r="J176" s="36" t="s">
        <v>31</v>
      </c>
      <c r="K176" s="36" t="s">
        <v>966</v>
      </c>
      <c r="L176" s="36" t="s">
        <v>2501</v>
      </c>
      <c r="M176" s="30" t="s">
        <v>82</v>
      </c>
      <c r="N176" s="2" t="s">
        <v>967</v>
      </c>
      <c r="O176" s="30" t="s">
        <v>35</v>
      </c>
      <c r="P176" s="3" t="s">
        <v>968</v>
      </c>
      <c r="Q176" s="3" t="s">
        <v>969</v>
      </c>
      <c r="R176" s="30">
        <v>34.83</v>
      </c>
      <c r="S176" t="s">
        <v>2506</v>
      </c>
      <c r="T176" t="s">
        <v>2503</v>
      </c>
    </row>
    <row r="177" spans="1:20" ht="33.75" customHeight="1" x14ac:dyDescent="0.2">
      <c r="A177" s="30" t="s">
        <v>985</v>
      </c>
      <c r="B177" s="30" t="s">
        <v>986</v>
      </c>
      <c r="C177" s="31" t="str">
        <f>HYPERLINK("http://www.atberg.aha.ru/samovar/raskladushki.gif")</f>
        <v/>
      </c>
      <c r="D177" s="32" t="s">
        <v>155</v>
      </c>
      <c r="E177" s="30" t="s">
        <v>987</v>
      </c>
      <c r="F177" s="33" t="s">
        <v>988</v>
      </c>
      <c r="G177" s="30"/>
      <c r="H177" s="34" t="s">
        <v>30</v>
      </c>
      <c r="I177" s="35"/>
      <c r="J177" s="36" t="s">
        <v>31</v>
      </c>
      <c r="K177" s="36" t="s">
        <v>989</v>
      </c>
      <c r="L177" s="36" t="s">
        <v>2507</v>
      </c>
      <c r="M177" s="30" t="s">
        <v>82</v>
      </c>
      <c r="N177" s="2" t="s">
        <v>967</v>
      </c>
      <c r="O177" s="30" t="s">
        <v>35</v>
      </c>
      <c r="P177" s="3" t="s">
        <v>968</v>
      </c>
      <c r="Q177" s="3" t="s">
        <v>969</v>
      </c>
      <c r="R177" s="30">
        <v>34.83</v>
      </c>
      <c r="S177" t="s">
        <v>2508</v>
      </c>
      <c r="T177" t="s">
        <v>2503</v>
      </c>
    </row>
    <row r="178" spans="1:20" ht="33.75" customHeight="1" x14ac:dyDescent="0.2">
      <c r="A178" s="30" t="s">
        <v>990</v>
      </c>
      <c r="B178" s="30" t="s">
        <v>991</v>
      </c>
      <c r="C178" s="31" t="str">
        <f>HYPERLINK("http://www.atberg.aha.ru/samovar/rkamatreshki.gif")</f>
        <v/>
      </c>
      <c r="D178" s="32" t="s">
        <v>122</v>
      </c>
      <c r="E178" s="30" t="s">
        <v>992</v>
      </c>
      <c r="F178" s="33" t="s">
        <v>993</v>
      </c>
      <c r="G178" s="30"/>
      <c r="H178" s="34" t="s">
        <v>30</v>
      </c>
      <c r="I178" s="35"/>
      <c r="J178" s="36" t="s">
        <v>31</v>
      </c>
      <c r="K178" s="36" t="s">
        <v>966</v>
      </c>
      <c r="L178" s="36" t="s">
        <v>2501</v>
      </c>
      <c r="M178" s="30" t="s">
        <v>82</v>
      </c>
      <c r="N178" s="2" t="s">
        <v>967</v>
      </c>
      <c r="O178" s="30" t="s">
        <v>35</v>
      </c>
      <c r="P178" s="3" t="s">
        <v>968</v>
      </c>
      <c r="Q178" s="3" t="s">
        <v>969</v>
      </c>
      <c r="R178" s="30">
        <v>34.83</v>
      </c>
      <c r="S178" t="s">
        <v>2509</v>
      </c>
      <c r="T178" t="s">
        <v>2503</v>
      </c>
    </row>
    <row r="179" spans="1:20" ht="33.75" customHeight="1" x14ac:dyDescent="0.2">
      <c r="A179" s="30" t="s">
        <v>994</v>
      </c>
      <c r="B179" s="30" t="s">
        <v>995</v>
      </c>
      <c r="C179" s="31" t="str">
        <f>HYPERLINK("http://www.atberg.aha.ru/samovar/raskmashenka.gif")</f>
        <v/>
      </c>
      <c r="D179" s="32" t="s">
        <v>91</v>
      </c>
      <c r="E179" s="30" t="s">
        <v>996</v>
      </c>
      <c r="F179" s="33" t="s">
        <v>997</v>
      </c>
      <c r="G179" s="30"/>
      <c r="H179" s="34" t="s">
        <v>30</v>
      </c>
      <c r="I179" s="35"/>
      <c r="J179" s="36" t="s">
        <v>31</v>
      </c>
      <c r="K179" s="36" t="s">
        <v>966</v>
      </c>
      <c r="L179" s="36" t="s">
        <v>2501</v>
      </c>
      <c r="M179" s="30" t="s">
        <v>82</v>
      </c>
      <c r="N179" s="2" t="s">
        <v>967</v>
      </c>
      <c r="O179" s="30" t="s">
        <v>35</v>
      </c>
      <c r="P179" s="3" t="s">
        <v>968</v>
      </c>
      <c r="Q179" s="3" t="s">
        <v>969</v>
      </c>
      <c r="R179" s="30">
        <v>34.83</v>
      </c>
      <c r="S179" t="s">
        <v>2510</v>
      </c>
      <c r="T179" t="s">
        <v>2503</v>
      </c>
    </row>
    <row r="180" spans="1:20" ht="33.75" customHeight="1" x14ac:dyDescent="0.2">
      <c r="A180" s="30" t="s">
        <v>998</v>
      </c>
      <c r="B180" s="30" t="s">
        <v>999</v>
      </c>
      <c r="C180" s="31" t="str">
        <f>HYPERLINK("http://www.atberg.aha.ru/samovar/raskmoidodir.gif")</f>
        <v/>
      </c>
      <c r="D180" s="32" t="s">
        <v>98</v>
      </c>
      <c r="E180" s="30" t="s">
        <v>1000</v>
      </c>
      <c r="F180" s="33" t="s">
        <v>1001</v>
      </c>
      <c r="G180" s="30"/>
      <c r="H180" s="34" t="s">
        <v>30</v>
      </c>
      <c r="I180" s="35"/>
      <c r="J180" s="36" t="s">
        <v>31</v>
      </c>
      <c r="K180" s="36" t="s">
        <v>1002</v>
      </c>
      <c r="L180" s="36" t="s">
        <v>2511</v>
      </c>
      <c r="M180" s="30" t="s">
        <v>82</v>
      </c>
      <c r="N180" s="2" t="s">
        <v>967</v>
      </c>
      <c r="O180" s="30" t="s">
        <v>35</v>
      </c>
      <c r="P180" s="3" t="s">
        <v>968</v>
      </c>
      <c r="Q180" s="3" t="s">
        <v>969</v>
      </c>
      <c r="R180" s="30">
        <v>34.83</v>
      </c>
      <c r="S180" t="s">
        <v>2512</v>
      </c>
      <c r="T180" t="s">
        <v>2503</v>
      </c>
    </row>
    <row r="181" spans="1:20" ht="33.75" customHeight="1" x14ac:dyDescent="0.2">
      <c r="A181" s="30" t="s">
        <v>1003</v>
      </c>
      <c r="B181" s="30" t="s">
        <v>1004</v>
      </c>
      <c r="C181" s="31" t="str">
        <f>HYPERLINK("http://www.atberg.aha.ru/samovar/raskmuhaztsokotuha.gif")</f>
        <v/>
      </c>
      <c r="D181" s="32" t="s">
        <v>98</v>
      </c>
      <c r="E181" s="30" t="s">
        <v>1005</v>
      </c>
      <c r="F181" s="33" t="s">
        <v>1006</v>
      </c>
      <c r="G181" s="30"/>
      <c r="H181" s="34" t="s">
        <v>30</v>
      </c>
      <c r="I181" s="35"/>
      <c r="J181" s="36" t="s">
        <v>31</v>
      </c>
      <c r="K181" s="36" t="s">
        <v>966</v>
      </c>
      <c r="L181" s="36" t="s">
        <v>2501</v>
      </c>
      <c r="M181" s="30" t="s">
        <v>82</v>
      </c>
      <c r="N181" s="2" t="s">
        <v>967</v>
      </c>
      <c r="O181" s="30" t="s">
        <v>35</v>
      </c>
      <c r="P181" s="3" t="s">
        <v>968</v>
      </c>
      <c r="Q181" s="3" t="s">
        <v>969</v>
      </c>
      <c r="R181" s="30">
        <v>34.83</v>
      </c>
      <c r="S181" t="s">
        <v>2513</v>
      </c>
      <c r="T181" t="s">
        <v>2503</v>
      </c>
    </row>
    <row r="182" spans="1:20" ht="33.75" customHeight="1" x14ac:dyDescent="0.2">
      <c r="A182" s="30" t="s">
        <v>1007</v>
      </c>
      <c r="B182" s="30" t="s">
        <v>1008</v>
      </c>
      <c r="C182" s="31" t="str">
        <f>HYPERLINK("http://www.atberg.aha.ru/samovar/rkasemgnomov2.gif")</f>
        <v/>
      </c>
      <c r="D182" s="32" t="s">
        <v>1009</v>
      </c>
      <c r="E182" s="30" t="s">
        <v>1010</v>
      </c>
      <c r="F182" s="33" t="s">
        <v>1011</v>
      </c>
      <c r="G182" s="30"/>
      <c r="H182" s="34" t="s">
        <v>30</v>
      </c>
      <c r="I182" s="35"/>
      <c r="J182" s="36" t="s">
        <v>31</v>
      </c>
      <c r="K182" s="36" t="s">
        <v>966</v>
      </c>
      <c r="L182" s="36" t="s">
        <v>2501</v>
      </c>
      <c r="M182" s="30" t="s">
        <v>82</v>
      </c>
      <c r="N182" s="2" t="s">
        <v>967</v>
      </c>
      <c r="O182" s="30" t="s">
        <v>35</v>
      </c>
      <c r="P182" s="3" t="s">
        <v>968</v>
      </c>
      <c r="Q182" s="3" t="s">
        <v>969</v>
      </c>
      <c r="R182" s="30">
        <v>34.83</v>
      </c>
      <c r="S182" t="s">
        <v>2514</v>
      </c>
      <c r="T182" t="s">
        <v>2503</v>
      </c>
    </row>
    <row r="183" spans="1:20" ht="33.75" customHeight="1" x14ac:dyDescent="0.2">
      <c r="A183" s="30" t="s">
        <v>1012</v>
      </c>
      <c r="B183" s="30" t="s">
        <v>1013</v>
      </c>
      <c r="C183" s="31" t="str">
        <f>HYPERLINK("http://www.atberg.aha.ru/samovar/rasktelefon.gif")</f>
        <v/>
      </c>
      <c r="D183" s="32" t="s">
        <v>98</v>
      </c>
      <c r="E183" s="30" t="s">
        <v>1014</v>
      </c>
      <c r="F183" s="33" t="s">
        <v>1015</v>
      </c>
      <c r="G183" s="30"/>
      <c r="H183" s="34" t="s">
        <v>30</v>
      </c>
      <c r="I183" s="35"/>
      <c r="J183" s="36" t="s">
        <v>31</v>
      </c>
      <c r="K183" s="36" t="s">
        <v>1002</v>
      </c>
      <c r="L183" s="36" t="s">
        <v>2511</v>
      </c>
      <c r="M183" s="30" t="s">
        <v>82</v>
      </c>
      <c r="N183" s="2" t="s">
        <v>967</v>
      </c>
      <c r="O183" s="30" t="s">
        <v>35</v>
      </c>
      <c r="P183" s="3" t="s">
        <v>968</v>
      </c>
      <c r="Q183" s="3" t="s">
        <v>969</v>
      </c>
      <c r="R183" s="30">
        <v>34.83</v>
      </c>
      <c r="S183" t="s">
        <v>970</v>
      </c>
      <c r="T183" t="s">
        <v>2503</v>
      </c>
    </row>
    <row r="184" spans="1:20" ht="22.5" customHeight="1" x14ac:dyDescent="0.2">
      <c r="A184" s="30" t="s">
        <v>1017</v>
      </c>
      <c r="B184" s="30" t="s">
        <v>1018</v>
      </c>
      <c r="C184" s="31" t="str">
        <f>HYPERLINK("http://atberg.aha.ru/samovar/ksn01.jpg")</f>
        <v/>
      </c>
      <c r="D184" s="32" t="s">
        <v>91</v>
      </c>
      <c r="E184" s="30" t="s">
        <v>1019</v>
      </c>
      <c r="F184" s="33" t="s">
        <v>1020</v>
      </c>
      <c r="G184" s="30"/>
      <c r="H184" s="34" t="s">
        <v>1021</v>
      </c>
      <c r="I184" s="35"/>
      <c r="J184" s="36" t="s">
        <v>869</v>
      </c>
      <c r="K184" s="36" t="s">
        <v>1022</v>
      </c>
      <c r="L184" s="36" t="s">
        <v>2515</v>
      </c>
      <c r="M184" s="30" t="s">
        <v>82</v>
      </c>
      <c r="N184" s="2" t="s">
        <v>1023</v>
      </c>
      <c r="O184" s="30" t="s">
        <v>35</v>
      </c>
      <c r="P184" s="3" t="s">
        <v>20</v>
      </c>
      <c r="Q184" s="3" t="s">
        <v>1024</v>
      </c>
      <c r="R184" s="30">
        <v>52.07</v>
      </c>
      <c r="S184" t="s">
        <v>2516</v>
      </c>
      <c r="T184" t="s">
        <v>2517</v>
      </c>
    </row>
    <row r="185" spans="1:20" ht="22.5" customHeight="1" x14ac:dyDescent="0.2">
      <c r="A185" s="30" t="s">
        <v>1027</v>
      </c>
      <c r="B185" s="30" t="s">
        <v>1028</v>
      </c>
      <c r="C185" s="31" t="str">
        <f>HYPERLINK("http://atberg.aha.ru/samovar/ksn02.jpg")</f>
        <v/>
      </c>
      <c r="D185" s="32" t="s">
        <v>98</v>
      </c>
      <c r="E185" s="30" t="s">
        <v>1029</v>
      </c>
      <c r="F185" s="33" t="s">
        <v>1030</v>
      </c>
      <c r="G185" s="30"/>
      <c r="H185" s="34" t="s">
        <v>1021</v>
      </c>
      <c r="I185" s="35"/>
      <c r="J185" s="36" t="s">
        <v>869</v>
      </c>
      <c r="K185" s="36" t="s">
        <v>1022</v>
      </c>
      <c r="L185" s="36" t="s">
        <v>2515</v>
      </c>
      <c r="M185" s="30" t="s">
        <v>82</v>
      </c>
      <c r="N185" s="2" t="s">
        <v>1023</v>
      </c>
      <c r="O185" s="30" t="s">
        <v>35</v>
      </c>
      <c r="P185" s="3" t="s">
        <v>20</v>
      </c>
      <c r="Q185" s="3" t="s">
        <v>1024</v>
      </c>
      <c r="R185" s="30">
        <v>52.07</v>
      </c>
      <c r="S185" t="s">
        <v>2518</v>
      </c>
      <c r="T185" t="s">
        <v>2517</v>
      </c>
    </row>
    <row r="186" spans="1:20" ht="25.5" customHeight="1" x14ac:dyDescent="0.2">
      <c r="A186" s="30" t="s">
        <v>1031</v>
      </c>
      <c r="B186" s="30" t="s">
        <v>1032</v>
      </c>
      <c r="C186" s="31" t="str">
        <f>HYPERLINK("http://atberg.aha.ru/samovar/ksn03.jpg")</f>
        <v/>
      </c>
      <c r="D186" s="32" t="s">
        <v>155</v>
      </c>
      <c r="E186" s="30" t="s">
        <v>1033</v>
      </c>
      <c r="F186" s="33" t="s">
        <v>1034</v>
      </c>
      <c r="G186" s="30"/>
      <c r="H186" s="34" t="s">
        <v>1021</v>
      </c>
      <c r="I186" s="35"/>
      <c r="J186" s="36" t="s">
        <v>869</v>
      </c>
      <c r="K186" s="36" t="s">
        <v>1022</v>
      </c>
      <c r="L186" s="36" t="s">
        <v>2515</v>
      </c>
      <c r="M186" s="30" t="s">
        <v>82</v>
      </c>
      <c r="N186" s="2" t="s">
        <v>1023</v>
      </c>
      <c r="O186" s="30" t="s">
        <v>35</v>
      </c>
      <c r="P186" s="3" t="s">
        <v>20</v>
      </c>
      <c r="Q186" s="3" t="s">
        <v>1024</v>
      </c>
      <c r="R186" s="30">
        <v>52.07</v>
      </c>
      <c r="S186" t="s">
        <v>2519</v>
      </c>
      <c r="T186" t="s">
        <v>2517</v>
      </c>
    </row>
    <row r="187" spans="1:20" ht="22.5" customHeight="1" x14ac:dyDescent="0.2">
      <c r="A187" s="30" t="s">
        <v>1035</v>
      </c>
      <c r="B187" s="30" t="s">
        <v>1036</v>
      </c>
      <c r="C187" s="31" t="str">
        <f>HYPERLINK("http://atberg.aha.ru/samovar/ksn04.jpg")</f>
        <v/>
      </c>
      <c r="D187" s="32" t="s">
        <v>98</v>
      </c>
      <c r="E187" s="30" t="s">
        <v>1037</v>
      </c>
      <c r="F187" s="33" t="s">
        <v>1038</v>
      </c>
      <c r="G187" s="30"/>
      <c r="H187" s="34" t="s">
        <v>1021</v>
      </c>
      <c r="I187" s="35"/>
      <c r="J187" s="36" t="s">
        <v>869</v>
      </c>
      <c r="K187" s="36" t="s">
        <v>1022</v>
      </c>
      <c r="L187" s="36" t="s">
        <v>2515</v>
      </c>
      <c r="M187" s="30" t="s">
        <v>82</v>
      </c>
      <c r="N187" s="2" t="s">
        <v>1023</v>
      </c>
      <c r="O187" s="30" t="s">
        <v>35</v>
      </c>
      <c r="P187" s="3" t="s">
        <v>20</v>
      </c>
      <c r="Q187" s="3" t="s">
        <v>1024</v>
      </c>
      <c r="R187" s="30">
        <v>52.07</v>
      </c>
      <c r="S187" t="s">
        <v>1025</v>
      </c>
      <c r="T187" t="s">
        <v>2517</v>
      </c>
    </row>
    <row r="188" spans="1:20" ht="25.5" customHeight="1" x14ac:dyDescent="0.2">
      <c r="A188" s="30" t="s">
        <v>1041</v>
      </c>
      <c r="B188" s="30" t="s">
        <v>1042</v>
      </c>
      <c r="C188" s="31" t="str">
        <f>HYPERLINK("http://atberg.aha.ru/mir/lsk08.jpg")</f>
        <v/>
      </c>
      <c r="D188" s="32" t="s">
        <v>1043</v>
      </c>
      <c r="E188" s="30" t="s">
        <v>1044</v>
      </c>
      <c r="F188" s="33" t="s">
        <v>1045</v>
      </c>
      <c r="G188" s="30"/>
      <c r="H188" s="34" t="s">
        <v>79</v>
      </c>
      <c r="I188" s="35"/>
      <c r="J188" s="36" t="s">
        <v>80</v>
      </c>
      <c r="K188" s="36" t="s">
        <v>1046</v>
      </c>
      <c r="L188" s="36" t="s">
        <v>2520</v>
      </c>
      <c r="M188" s="30" t="s">
        <v>1047</v>
      </c>
      <c r="N188" s="2" t="s">
        <v>1048</v>
      </c>
      <c r="O188" s="30" t="s">
        <v>249</v>
      </c>
      <c r="P188" s="3" t="s">
        <v>1049</v>
      </c>
      <c r="Q188" s="3" t="s">
        <v>1050</v>
      </c>
      <c r="R188" s="30">
        <v>539</v>
      </c>
      <c r="S188" t="s">
        <v>2521</v>
      </c>
      <c r="T188" t="s">
        <v>2522</v>
      </c>
    </row>
    <row r="189" spans="1:20" ht="22.5" customHeight="1" x14ac:dyDescent="0.2">
      <c r="A189" s="30" t="s">
        <v>1053</v>
      </c>
      <c r="B189" s="30" t="s">
        <v>1054</v>
      </c>
      <c r="C189" s="31" t="str">
        <f>HYPERLINK("http://atberg.aha.ru/mir/lsk07.jpg")</f>
        <v/>
      </c>
      <c r="D189" s="32" t="s">
        <v>1055</v>
      </c>
      <c r="E189" s="30" t="s">
        <v>1056</v>
      </c>
      <c r="F189" s="33" t="s">
        <v>1057</v>
      </c>
      <c r="G189" s="30"/>
      <c r="H189" s="34" t="s">
        <v>79</v>
      </c>
      <c r="I189" s="35"/>
      <c r="J189" s="36" t="s">
        <v>80</v>
      </c>
      <c r="K189" s="36" t="s">
        <v>1058</v>
      </c>
      <c r="L189" s="36" t="s">
        <v>2523</v>
      </c>
      <c r="M189" s="30" t="s">
        <v>1047</v>
      </c>
      <c r="N189" s="2" t="s">
        <v>1048</v>
      </c>
      <c r="O189" s="30" t="s">
        <v>249</v>
      </c>
      <c r="P189" s="3" t="s">
        <v>1049</v>
      </c>
      <c r="Q189" s="3" t="s">
        <v>1059</v>
      </c>
      <c r="R189" s="30">
        <v>539</v>
      </c>
      <c r="S189" t="s">
        <v>1051</v>
      </c>
      <c r="T189" t="s">
        <v>2522</v>
      </c>
    </row>
    <row r="190" spans="1:20" ht="33.75" customHeight="1" x14ac:dyDescent="0.2">
      <c r="A190" s="30" t="s">
        <v>1062</v>
      </c>
      <c r="B190" s="30" t="s">
        <v>1063</v>
      </c>
      <c r="C190" s="31" t="str">
        <f>HYPERLINK("http://atberg.aha.ru/mir/pvs-01.pdf")</f>
        <v/>
      </c>
      <c r="D190" s="32" t="s">
        <v>1064</v>
      </c>
      <c r="E190" s="30" t="s">
        <v>1065</v>
      </c>
      <c r="F190" s="33" t="s">
        <v>716</v>
      </c>
      <c r="G190" s="30"/>
      <c r="H190" s="34" t="s">
        <v>79</v>
      </c>
      <c r="I190" s="35"/>
      <c r="J190" s="36" t="s">
        <v>80</v>
      </c>
      <c r="K190" s="36" t="s">
        <v>1066</v>
      </c>
      <c r="L190" s="36" t="s">
        <v>1637</v>
      </c>
      <c r="M190" s="30" t="s">
        <v>1047</v>
      </c>
      <c r="N190" s="2" t="s">
        <v>1067</v>
      </c>
      <c r="O190" s="30" t="s">
        <v>1068</v>
      </c>
      <c r="P190" s="3" t="s">
        <v>1069</v>
      </c>
      <c r="Q190" s="3" t="s">
        <v>1070</v>
      </c>
      <c r="R190" s="30">
        <v>327.25</v>
      </c>
      <c r="S190" t="s">
        <v>2524</v>
      </c>
      <c r="T190" t="s">
        <v>2525</v>
      </c>
    </row>
    <row r="191" spans="1:20" ht="33.75" customHeight="1" x14ac:dyDescent="0.2">
      <c r="A191" s="30" t="s">
        <v>1073</v>
      </c>
      <c r="B191" s="30" t="s">
        <v>1074</v>
      </c>
      <c r="C191" s="31" t="str">
        <f>HYPERLINK("http://atberg.aha.ru/mir/pvs-07.pdf")</f>
        <v/>
      </c>
      <c r="D191" s="32"/>
      <c r="E191" s="30" t="s">
        <v>1075</v>
      </c>
      <c r="F191" s="33" t="s">
        <v>1076</v>
      </c>
      <c r="G191" s="30"/>
      <c r="H191" s="34" t="s">
        <v>79</v>
      </c>
      <c r="I191" s="35"/>
      <c r="J191" s="36" t="s">
        <v>80</v>
      </c>
      <c r="K191" s="36" t="s">
        <v>1066</v>
      </c>
      <c r="L191" s="36" t="s">
        <v>1637</v>
      </c>
      <c r="M191" s="30" t="s">
        <v>1047</v>
      </c>
      <c r="N191" s="2" t="s">
        <v>1067</v>
      </c>
      <c r="O191" s="30" t="s">
        <v>1068</v>
      </c>
      <c r="P191" s="3" t="s">
        <v>1069</v>
      </c>
      <c r="Q191" s="3" t="s">
        <v>1070</v>
      </c>
      <c r="R191" s="30">
        <v>327.25</v>
      </c>
      <c r="S191" t="s">
        <v>2526</v>
      </c>
      <c r="T191" t="s">
        <v>2525</v>
      </c>
    </row>
    <row r="192" spans="1:20" ht="33.75" customHeight="1" x14ac:dyDescent="0.2">
      <c r="A192" s="30" t="s">
        <v>1077</v>
      </c>
      <c r="B192" s="30" t="s">
        <v>1078</v>
      </c>
      <c r="C192" s="31" t="str">
        <f>HYPERLINK("http://atberg.aha.ru/mir/pvs-02.pdf")</f>
        <v/>
      </c>
      <c r="D192" s="32" t="s">
        <v>1064</v>
      </c>
      <c r="E192" s="30" t="s">
        <v>1079</v>
      </c>
      <c r="F192" s="33" t="s">
        <v>739</v>
      </c>
      <c r="G192" s="30"/>
      <c r="H192" s="34" t="s">
        <v>79</v>
      </c>
      <c r="I192" s="35"/>
      <c r="J192" s="36" t="s">
        <v>80</v>
      </c>
      <c r="K192" s="36" t="s">
        <v>1066</v>
      </c>
      <c r="L192" s="36" t="s">
        <v>1637</v>
      </c>
      <c r="M192" s="30" t="s">
        <v>1047</v>
      </c>
      <c r="N192" s="2" t="s">
        <v>1067</v>
      </c>
      <c r="O192" s="30" t="s">
        <v>1068</v>
      </c>
      <c r="P192" s="3" t="s">
        <v>1069</v>
      </c>
      <c r="Q192" s="3" t="s">
        <v>1070</v>
      </c>
      <c r="R192" s="30">
        <v>327.25</v>
      </c>
      <c r="S192" t="s">
        <v>2527</v>
      </c>
      <c r="T192" t="s">
        <v>2525</v>
      </c>
    </row>
    <row r="193" spans="1:20" ht="33.75" customHeight="1" x14ac:dyDescent="0.2">
      <c r="A193" s="30" t="s">
        <v>1080</v>
      </c>
      <c r="B193" s="30" t="s">
        <v>1081</v>
      </c>
      <c r="C193" s="31" t="str">
        <f>HYPERLINK("http://atberg.aha.ru/mir/pvs-08.pdf")</f>
        <v/>
      </c>
      <c r="D193" s="32"/>
      <c r="E193" s="30" t="s">
        <v>1082</v>
      </c>
      <c r="F193" s="33" t="s">
        <v>67</v>
      </c>
      <c r="G193" s="30"/>
      <c r="H193" s="34" t="s">
        <v>79</v>
      </c>
      <c r="I193" s="35"/>
      <c r="J193" s="36" t="s">
        <v>80</v>
      </c>
      <c r="K193" s="36" t="s">
        <v>1066</v>
      </c>
      <c r="L193" s="36" t="s">
        <v>1637</v>
      </c>
      <c r="M193" s="30" t="s">
        <v>1047</v>
      </c>
      <c r="N193" s="2" t="s">
        <v>1067</v>
      </c>
      <c r="O193" s="30" t="s">
        <v>1068</v>
      </c>
      <c r="P193" s="3" t="s">
        <v>1069</v>
      </c>
      <c r="Q193" s="3" t="s">
        <v>1070</v>
      </c>
      <c r="R193" s="30">
        <v>327.25</v>
      </c>
      <c r="S193" t="s">
        <v>2528</v>
      </c>
      <c r="T193" t="s">
        <v>2525</v>
      </c>
    </row>
    <row r="194" spans="1:20" ht="33.75" customHeight="1" x14ac:dyDescent="0.2">
      <c r="A194" s="30" t="s">
        <v>1083</v>
      </c>
      <c r="B194" s="30" t="s">
        <v>1084</v>
      </c>
      <c r="C194" s="31" t="str">
        <f>HYPERLINK("http://atberg.aha.ru/mir/pvs-03.pdf")</f>
        <v/>
      </c>
      <c r="D194" s="32" t="s">
        <v>1064</v>
      </c>
      <c r="E194" s="30" t="s">
        <v>1085</v>
      </c>
      <c r="F194" s="33" t="s">
        <v>753</v>
      </c>
      <c r="G194" s="30"/>
      <c r="H194" s="34" t="s">
        <v>79</v>
      </c>
      <c r="I194" s="35"/>
      <c r="J194" s="36" t="s">
        <v>80</v>
      </c>
      <c r="K194" s="36" t="s">
        <v>1066</v>
      </c>
      <c r="L194" s="36" t="s">
        <v>1637</v>
      </c>
      <c r="M194" s="30" t="s">
        <v>1047</v>
      </c>
      <c r="N194" s="2" t="s">
        <v>1067</v>
      </c>
      <c r="O194" s="30" t="s">
        <v>1068</v>
      </c>
      <c r="P194" s="3" t="s">
        <v>1069</v>
      </c>
      <c r="Q194" s="3" t="s">
        <v>1070</v>
      </c>
      <c r="R194" s="30">
        <v>327.25</v>
      </c>
      <c r="S194" t="s">
        <v>2529</v>
      </c>
      <c r="T194" t="s">
        <v>2525</v>
      </c>
    </row>
    <row r="195" spans="1:20" ht="33.75" customHeight="1" x14ac:dyDescent="0.2">
      <c r="A195" s="30" t="s">
        <v>1086</v>
      </c>
      <c r="B195" s="30" t="s">
        <v>1087</v>
      </c>
      <c r="C195" s="31" t="str">
        <f>HYPERLINK("http://atberg.aha.ru/mir/pvs-04.pdf")</f>
        <v/>
      </c>
      <c r="D195" s="32" t="s">
        <v>1064</v>
      </c>
      <c r="E195" s="30" t="s">
        <v>1088</v>
      </c>
      <c r="F195" s="33" t="s">
        <v>763</v>
      </c>
      <c r="G195" s="30"/>
      <c r="H195" s="34" t="s">
        <v>79</v>
      </c>
      <c r="I195" s="35"/>
      <c r="J195" s="36" t="s">
        <v>80</v>
      </c>
      <c r="K195" s="36" t="s">
        <v>1066</v>
      </c>
      <c r="L195" s="36" t="s">
        <v>1637</v>
      </c>
      <c r="M195" s="30" t="s">
        <v>1047</v>
      </c>
      <c r="N195" s="2" t="s">
        <v>1067</v>
      </c>
      <c r="O195" s="30" t="s">
        <v>1068</v>
      </c>
      <c r="P195" s="3" t="s">
        <v>1069</v>
      </c>
      <c r="Q195" s="3" t="s">
        <v>1070</v>
      </c>
      <c r="R195" s="30">
        <v>327.25</v>
      </c>
      <c r="S195" t="s">
        <v>2530</v>
      </c>
      <c r="T195" t="s">
        <v>2525</v>
      </c>
    </row>
    <row r="196" spans="1:20" ht="33.75" customHeight="1" x14ac:dyDescent="0.2">
      <c r="A196" s="30" t="s">
        <v>1089</v>
      </c>
      <c r="B196" s="30" t="s">
        <v>1090</v>
      </c>
      <c r="C196" s="31" t="str">
        <f>HYPERLINK("http://atberg.aha.ru/mir/pvs-05.pdf")</f>
        <v/>
      </c>
      <c r="D196" s="32" t="s">
        <v>1064</v>
      </c>
      <c r="E196" s="30" t="s">
        <v>1091</v>
      </c>
      <c r="F196" s="33" t="s">
        <v>1092</v>
      </c>
      <c r="G196" s="30"/>
      <c r="H196" s="34" t="s">
        <v>79</v>
      </c>
      <c r="I196" s="35"/>
      <c r="J196" s="36" t="s">
        <v>80</v>
      </c>
      <c r="K196" s="36" t="s">
        <v>1066</v>
      </c>
      <c r="L196" s="36" t="s">
        <v>1637</v>
      </c>
      <c r="M196" s="30" t="s">
        <v>1047</v>
      </c>
      <c r="N196" s="2" t="s">
        <v>1067</v>
      </c>
      <c r="O196" s="30" t="s">
        <v>1068</v>
      </c>
      <c r="P196" s="3" t="s">
        <v>1069</v>
      </c>
      <c r="Q196" s="3" t="s">
        <v>1070</v>
      </c>
      <c r="R196" s="30">
        <v>327.25</v>
      </c>
      <c r="S196" t="s">
        <v>2531</v>
      </c>
      <c r="T196" t="s">
        <v>2525</v>
      </c>
    </row>
    <row r="197" spans="1:20" ht="33.75" customHeight="1" x14ac:dyDescent="0.2">
      <c r="A197" s="30" t="s">
        <v>1093</v>
      </c>
      <c r="B197" s="30" t="s">
        <v>1094</v>
      </c>
      <c r="C197" s="31" t="str">
        <f>HYPERLINK("http://atberg.aha.ru/mir/pvs-06.pdf")</f>
        <v/>
      </c>
      <c r="D197" s="32" t="s">
        <v>1064</v>
      </c>
      <c r="E197" s="30" t="s">
        <v>1095</v>
      </c>
      <c r="F197" s="33" t="s">
        <v>776</v>
      </c>
      <c r="G197" s="30"/>
      <c r="H197" s="34" t="s">
        <v>79</v>
      </c>
      <c r="I197" s="35"/>
      <c r="J197" s="36" t="s">
        <v>80</v>
      </c>
      <c r="K197" s="36" t="s">
        <v>1066</v>
      </c>
      <c r="L197" s="36" t="s">
        <v>1637</v>
      </c>
      <c r="M197" s="30" t="s">
        <v>1047</v>
      </c>
      <c r="N197" s="2" t="s">
        <v>1067</v>
      </c>
      <c r="O197" s="30" t="s">
        <v>1068</v>
      </c>
      <c r="P197" s="3" t="s">
        <v>1069</v>
      </c>
      <c r="Q197" s="3" t="s">
        <v>1070</v>
      </c>
      <c r="R197" s="30">
        <v>327.25</v>
      </c>
      <c r="S197" t="s">
        <v>2532</v>
      </c>
      <c r="T197" t="s">
        <v>2525</v>
      </c>
    </row>
    <row r="198" spans="1:20" ht="33.75" customHeight="1" x14ac:dyDescent="0.2">
      <c r="A198" s="30" t="s">
        <v>1096</v>
      </c>
      <c r="B198" s="30" t="s">
        <v>1097</v>
      </c>
      <c r="C198" s="31" t="str">
        <f>HYPERLINK("http://atberg.aha.ru/mir/pvs-10.pdf")</f>
        <v/>
      </c>
      <c r="D198" s="32"/>
      <c r="E198" s="30" t="s">
        <v>1098</v>
      </c>
      <c r="F198" s="33" t="s">
        <v>1099</v>
      </c>
      <c r="G198" s="30"/>
      <c r="H198" s="34" t="s">
        <v>79</v>
      </c>
      <c r="I198" s="35"/>
      <c r="J198" s="36" t="s">
        <v>80</v>
      </c>
      <c r="K198" s="36" t="s">
        <v>1066</v>
      </c>
      <c r="L198" s="36" t="s">
        <v>1637</v>
      </c>
      <c r="M198" s="30" t="s">
        <v>1047</v>
      </c>
      <c r="N198" s="2" t="s">
        <v>1067</v>
      </c>
      <c r="O198" s="30" t="s">
        <v>1068</v>
      </c>
      <c r="P198" s="3" t="s">
        <v>1069</v>
      </c>
      <c r="Q198" s="3" t="s">
        <v>1070</v>
      </c>
      <c r="R198" s="30">
        <v>327.25</v>
      </c>
      <c r="S198" t="s">
        <v>1071</v>
      </c>
      <c r="T198" t="s">
        <v>2525</v>
      </c>
    </row>
    <row r="199" spans="1:20" ht="33.75" customHeight="1" x14ac:dyDescent="0.2">
      <c r="A199" s="30" t="s">
        <v>1101</v>
      </c>
      <c r="B199" s="30" t="s">
        <v>1102</v>
      </c>
      <c r="C199" s="31" t="str">
        <f>HYPERLINK("http://atberg.aha.ru/mir/svo-17.pdf")</f>
        <v/>
      </c>
      <c r="D199" s="32"/>
      <c r="E199" s="30" t="s">
        <v>1103</v>
      </c>
      <c r="F199" s="33" t="s">
        <v>1104</v>
      </c>
      <c r="G199" s="30"/>
      <c r="H199" s="34" t="s">
        <v>79</v>
      </c>
      <c r="I199" s="35"/>
      <c r="J199" s="36" t="s">
        <v>80</v>
      </c>
      <c r="K199" s="36" t="s">
        <v>1105</v>
      </c>
      <c r="L199" s="36" t="s">
        <v>2533</v>
      </c>
      <c r="M199" s="30" t="s">
        <v>1047</v>
      </c>
      <c r="N199" s="2" t="s">
        <v>1106</v>
      </c>
      <c r="O199" s="30" t="s">
        <v>1107</v>
      </c>
      <c r="P199" s="3" t="s">
        <v>1069</v>
      </c>
      <c r="Q199" s="3" t="s">
        <v>1108</v>
      </c>
      <c r="R199" s="30">
        <v>181.5</v>
      </c>
      <c r="S199" t="s">
        <v>2534</v>
      </c>
      <c r="T199" t="s">
        <v>2535</v>
      </c>
    </row>
    <row r="200" spans="1:20" ht="22.5" customHeight="1" x14ac:dyDescent="0.2">
      <c r="A200" s="30" t="s">
        <v>1111</v>
      </c>
      <c r="B200" s="30" t="s">
        <v>1112</v>
      </c>
      <c r="C200" s="31" t="str">
        <f>HYPERLINK("http://atberg.aha.ru/mir/svo-01.pdf")</f>
        <v/>
      </c>
      <c r="D200" s="32"/>
      <c r="E200" s="30" t="s">
        <v>1113</v>
      </c>
      <c r="F200" s="33" t="s">
        <v>1114</v>
      </c>
      <c r="G200" s="30"/>
      <c r="H200" s="34" t="s">
        <v>79</v>
      </c>
      <c r="I200" s="35"/>
      <c r="J200" s="36" t="s">
        <v>80</v>
      </c>
      <c r="K200" s="36" t="s">
        <v>1105</v>
      </c>
      <c r="L200" s="36" t="s">
        <v>2533</v>
      </c>
      <c r="M200" s="30" t="s">
        <v>1047</v>
      </c>
      <c r="N200" s="2" t="s">
        <v>1106</v>
      </c>
      <c r="O200" s="30" t="s">
        <v>1107</v>
      </c>
      <c r="P200" s="3" t="s">
        <v>1115</v>
      </c>
      <c r="Q200" s="3" t="s">
        <v>1108</v>
      </c>
      <c r="R200" s="30">
        <v>181.5</v>
      </c>
      <c r="S200" t="s">
        <v>2536</v>
      </c>
      <c r="T200" t="s">
        <v>2535</v>
      </c>
    </row>
    <row r="201" spans="1:20" ht="22.5" customHeight="1" x14ac:dyDescent="0.2">
      <c r="A201" s="30" t="s">
        <v>1116</v>
      </c>
      <c r="B201" s="30" t="s">
        <v>1117</v>
      </c>
      <c r="C201" s="31" t="str">
        <f>HYPERLINK("http://atberg.aha.ru/mir/svo-09.pdf")</f>
        <v/>
      </c>
      <c r="D201" s="32"/>
      <c r="E201" s="30" t="s">
        <v>1118</v>
      </c>
      <c r="F201" s="33" t="s">
        <v>1119</v>
      </c>
      <c r="G201" s="30"/>
      <c r="H201" s="34" t="s">
        <v>79</v>
      </c>
      <c r="I201" s="35"/>
      <c r="J201" s="36" t="s">
        <v>80</v>
      </c>
      <c r="K201" s="36" t="s">
        <v>1105</v>
      </c>
      <c r="L201" s="36" t="s">
        <v>2533</v>
      </c>
      <c r="M201" s="30" t="s">
        <v>1047</v>
      </c>
      <c r="N201" s="2" t="s">
        <v>1106</v>
      </c>
      <c r="O201" s="30" t="s">
        <v>1107</v>
      </c>
      <c r="P201" s="3" t="s">
        <v>1115</v>
      </c>
      <c r="Q201" s="3" t="s">
        <v>1108</v>
      </c>
      <c r="R201" s="30">
        <v>181.5</v>
      </c>
      <c r="S201" t="s">
        <v>2537</v>
      </c>
      <c r="T201" t="s">
        <v>2535</v>
      </c>
    </row>
    <row r="202" spans="1:20" ht="22.5" customHeight="1" x14ac:dyDescent="0.2">
      <c r="A202" s="30" t="s">
        <v>1120</v>
      </c>
      <c r="B202" s="30" t="s">
        <v>1121</v>
      </c>
      <c r="C202" s="31" t="str">
        <f>HYPERLINK("http://atberg.aha.ru/mir/svo-02.pdf")</f>
        <v/>
      </c>
      <c r="D202" s="32"/>
      <c r="E202" s="30" t="s">
        <v>1122</v>
      </c>
      <c r="F202" s="33" t="s">
        <v>1123</v>
      </c>
      <c r="G202" s="30"/>
      <c r="H202" s="34" t="s">
        <v>79</v>
      </c>
      <c r="I202" s="35"/>
      <c r="J202" s="36" t="s">
        <v>80</v>
      </c>
      <c r="K202" s="36" t="s">
        <v>1105</v>
      </c>
      <c r="L202" s="36" t="s">
        <v>2533</v>
      </c>
      <c r="M202" s="30" t="s">
        <v>1047</v>
      </c>
      <c r="N202" s="2" t="s">
        <v>1106</v>
      </c>
      <c r="O202" s="30" t="s">
        <v>1107</v>
      </c>
      <c r="P202" s="3" t="s">
        <v>1115</v>
      </c>
      <c r="Q202" s="3" t="s">
        <v>1108</v>
      </c>
      <c r="R202" s="30">
        <v>181.5</v>
      </c>
      <c r="S202" t="s">
        <v>2538</v>
      </c>
      <c r="T202" t="s">
        <v>2535</v>
      </c>
    </row>
    <row r="203" spans="1:20" ht="33.75" customHeight="1" x14ac:dyDescent="0.2">
      <c r="A203" s="30" t="s">
        <v>1124</v>
      </c>
      <c r="B203" s="30" t="s">
        <v>1125</v>
      </c>
      <c r="C203" s="31" t="str">
        <f>HYPERLINK("http://atberg.aha.ru/mir/svo-12.pdf")</f>
        <v/>
      </c>
      <c r="D203" s="32"/>
      <c r="E203" s="30" t="s">
        <v>1126</v>
      </c>
      <c r="F203" s="33" t="s">
        <v>1127</v>
      </c>
      <c r="G203" s="30"/>
      <c r="H203" s="34" t="s">
        <v>79</v>
      </c>
      <c r="I203" s="35"/>
      <c r="J203" s="36" t="s">
        <v>80</v>
      </c>
      <c r="K203" s="36" t="s">
        <v>1105</v>
      </c>
      <c r="L203" s="36" t="s">
        <v>2533</v>
      </c>
      <c r="M203" s="30" t="s">
        <v>1047</v>
      </c>
      <c r="N203" s="2" t="s">
        <v>1106</v>
      </c>
      <c r="O203" s="30" t="s">
        <v>1107</v>
      </c>
      <c r="P203" s="3" t="s">
        <v>1069</v>
      </c>
      <c r="Q203" s="3" t="s">
        <v>1108</v>
      </c>
      <c r="R203" s="30">
        <v>181.5</v>
      </c>
      <c r="S203" t="s">
        <v>2539</v>
      </c>
      <c r="T203" t="s">
        <v>2535</v>
      </c>
    </row>
    <row r="204" spans="1:20" ht="22.5" customHeight="1" x14ac:dyDescent="0.2">
      <c r="A204" s="30" t="s">
        <v>1128</v>
      </c>
      <c r="B204" s="30" t="s">
        <v>1129</v>
      </c>
      <c r="C204" s="31" t="str">
        <f>HYPERLINK("http://atberg.aha.ru/mir/svo-10.pdf")</f>
        <v/>
      </c>
      <c r="D204" s="32"/>
      <c r="E204" s="30" t="s">
        <v>1130</v>
      </c>
      <c r="F204" s="33" t="s">
        <v>67</v>
      </c>
      <c r="G204" s="30"/>
      <c r="H204" s="34" t="s">
        <v>79</v>
      </c>
      <c r="I204" s="35"/>
      <c r="J204" s="36" t="s">
        <v>80</v>
      </c>
      <c r="K204" s="36" t="s">
        <v>1105</v>
      </c>
      <c r="L204" s="36" t="s">
        <v>2533</v>
      </c>
      <c r="M204" s="30" t="s">
        <v>1047</v>
      </c>
      <c r="N204" s="2" t="s">
        <v>1106</v>
      </c>
      <c r="O204" s="30" t="s">
        <v>1107</v>
      </c>
      <c r="P204" s="3" t="s">
        <v>1115</v>
      </c>
      <c r="Q204" s="3" t="s">
        <v>1108</v>
      </c>
      <c r="R204" s="30">
        <v>181.5</v>
      </c>
      <c r="S204" t="s">
        <v>2540</v>
      </c>
      <c r="T204" t="s">
        <v>2535</v>
      </c>
    </row>
    <row r="205" spans="1:20" ht="22.5" customHeight="1" x14ac:dyDescent="0.2">
      <c r="A205" s="30" t="s">
        <v>1131</v>
      </c>
      <c r="B205" s="30" t="s">
        <v>1132</v>
      </c>
      <c r="C205" s="31" t="str">
        <f>HYPERLINK("http://atberg.aha.ru/mir/svo-03.pdf")</f>
        <v/>
      </c>
      <c r="D205" s="32"/>
      <c r="E205" s="30" t="s">
        <v>1133</v>
      </c>
      <c r="F205" s="33" t="s">
        <v>1134</v>
      </c>
      <c r="G205" s="30"/>
      <c r="H205" s="34" t="s">
        <v>79</v>
      </c>
      <c r="I205" s="35"/>
      <c r="J205" s="36" t="s">
        <v>80</v>
      </c>
      <c r="K205" s="36" t="s">
        <v>1105</v>
      </c>
      <c r="L205" s="36" t="s">
        <v>2533</v>
      </c>
      <c r="M205" s="30" t="s">
        <v>1047</v>
      </c>
      <c r="N205" s="2" t="s">
        <v>1106</v>
      </c>
      <c r="O205" s="30" t="s">
        <v>1107</v>
      </c>
      <c r="P205" s="3" t="s">
        <v>1115</v>
      </c>
      <c r="Q205" s="3" t="s">
        <v>1108</v>
      </c>
      <c r="R205" s="30">
        <v>181.5</v>
      </c>
      <c r="S205" t="s">
        <v>2541</v>
      </c>
      <c r="T205" t="s">
        <v>2535</v>
      </c>
    </row>
    <row r="206" spans="1:20" ht="22.5" customHeight="1" x14ac:dyDescent="0.2">
      <c r="A206" s="30" t="s">
        <v>1135</v>
      </c>
      <c r="B206" s="30" t="s">
        <v>1136</v>
      </c>
      <c r="C206" s="31" t="str">
        <f>HYPERLINK("http://atberg.aha.ru/mir/svo-04.pdf")</f>
        <v/>
      </c>
      <c r="D206" s="32"/>
      <c r="E206" s="30" t="s">
        <v>1137</v>
      </c>
      <c r="F206" s="33" t="s">
        <v>1138</v>
      </c>
      <c r="G206" s="30"/>
      <c r="H206" s="34" t="s">
        <v>79</v>
      </c>
      <c r="I206" s="35"/>
      <c r="J206" s="36" t="s">
        <v>80</v>
      </c>
      <c r="K206" s="36" t="s">
        <v>1105</v>
      </c>
      <c r="L206" s="36" t="s">
        <v>2533</v>
      </c>
      <c r="M206" s="30" t="s">
        <v>1047</v>
      </c>
      <c r="N206" s="2" t="s">
        <v>1106</v>
      </c>
      <c r="O206" s="30" t="s">
        <v>1107</v>
      </c>
      <c r="P206" s="3" t="s">
        <v>1115</v>
      </c>
      <c r="Q206" s="3" t="s">
        <v>1108</v>
      </c>
      <c r="R206" s="30">
        <v>181.5</v>
      </c>
      <c r="S206" t="s">
        <v>2542</v>
      </c>
      <c r="T206" t="s">
        <v>2535</v>
      </c>
    </row>
    <row r="207" spans="1:20" ht="22.5" customHeight="1" x14ac:dyDescent="0.2">
      <c r="A207" s="30" t="s">
        <v>1139</v>
      </c>
      <c r="B207" s="30" t="s">
        <v>1140</v>
      </c>
      <c r="C207" s="31" t="str">
        <f>HYPERLINK("http://atberg.aha.ru/mir/svo-05.pdf")</f>
        <v/>
      </c>
      <c r="D207" s="32"/>
      <c r="E207" s="30" t="s">
        <v>1141</v>
      </c>
      <c r="F207" s="33" t="s">
        <v>1142</v>
      </c>
      <c r="G207" s="30"/>
      <c r="H207" s="34" t="s">
        <v>79</v>
      </c>
      <c r="I207" s="35"/>
      <c r="J207" s="36" t="s">
        <v>80</v>
      </c>
      <c r="K207" s="36" t="s">
        <v>1105</v>
      </c>
      <c r="L207" s="36" t="s">
        <v>2533</v>
      </c>
      <c r="M207" s="30" t="s">
        <v>1047</v>
      </c>
      <c r="N207" s="2" t="s">
        <v>1106</v>
      </c>
      <c r="O207" s="30" t="s">
        <v>1107</v>
      </c>
      <c r="P207" s="3" t="s">
        <v>1115</v>
      </c>
      <c r="Q207" s="3" t="s">
        <v>1108</v>
      </c>
      <c r="R207" s="30">
        <v>181.5</v>
      </c>
      <c r="S207" t="s">
        <v>2543</v>
      </c>
      <c r="T207" t="s">
        <v>2535</v>
      </c>
    </row>
    <row r="208" spans="1:20" ht="22.5" customHeight="1" x14ac:dyDescent="0.2">
      <c r="A208" s="30" t="s">
        <v>1143</v>
      </c>
      <c r="B208" s="30" t="s">
        <v>1144</v>
      </c>
      <c r="C208" s="31" t="str">
        <f>HYPERLINK("http://atberg.aha.ru/mir/svo-06.pdf")</f>
        <v/>
      </c>
      <c r="D208" s="32"/>
      <c r="E208" s="30" t="s">
        <v>1145</v>
      </c>
      <c r="F208" s="33" t="s">
        <v>1146</v>
      </c>
      <c r="G208" s="30"/>
      <c r="H208" s="34" t="s">
        <v>79</v>
      </c>
      <c r="I208" s="35"/>
      <c r="J208" s="36" t="s">
        <v>80</v>
      </c>
      <c r="K208" s="36" t="s">
        <v>1105</v>
      </c>
      <c r="L208" s="36" t="s">
        <v>2533</v>
      </c>
      <c r="M208" s="30" t="s">
        <v>1047</v>
      </c>
      <c r="N208" s="2" t="s">
        <v>1106</v>
      </c>
      <c r="O208" s="30" t="s">
        <v>1107</v>
      </c>
      <c r="P208" s="3" t="s">
        <v>1115</v>
      </c>
      <c r="Q208" s="3" t="s">
        <v>1108</v>
      </c>
      <c r="R208" s="30">
        <v>181.5</v>
      </c>
      <c r="S208" t="s">
        <v>2544</v>
      </c>
      <c r="T208" t="s">
        <v>2535</v>
      </c>
    </row>
    <row r="209" spans="1:20" ht="22.5" customHeight="1" x14ac:dyDescent="0.2">
      <c r="A209" s="30" t="s">
        <v>1147</v>
      </c>
      <c r="B209" s="30" t="s">
        <v>1148</v>
      </c>
      <c r="C209" s="31" t="str">
        <f>HYPERLINK("http://atberg.aha.ru/mir/svo-11.pdf")</f>
        <v/>
      </c>
      <c r="D209" s="32"/>
      <c r="E209" s="30" t="s">
        <v>1149</v>
      </c>
      <c r="F209" s="33" t="s">
        <v>1150</v>
      </c>
      <c r="G209" s="30"/>
      <c r="H209" s="34" t="s">
        <v>79</v>
      </c>
      <c r="I209" s="35"/>
      <c r="J209" s="36" t="s">
        <v>80</v>
      </c>
      <c r="K209" s="36" t="s">
        <v>1105</v>
      </c>
      <c r="L209" s="36" t="s">
        <v>2533</v>
      </c>
      <c r="M209" s="30" t="s">
        <v>1047</v>
      </c>
      <c r="N209" s="2" t="s">
        <v>1106</v>
      </c>
      <c r="O209" s="30" t="s">
        <v>1107</v>
      </c>
      <c r="P209" s="3" t="s">
        <v>1115</v>
      </c>
      <c r="Q209" s="3" t="s">
        <v>1108</v>
      </c>
      <c r="R209" s="30">
        <v>181.5</v>
      </c>
      <c r="S209" t="s">
        <v>2545</v>
      </c>
      <c r="T209" t="s">
        <v>2535</v>
      </c>
    </row>
    <row r="210" spans="1:20" ht="22.5" customHeight="1" x14ac:dyDescent="0.2">
      <c r="A210" s="30" t="s">
        <v>1151</v>
      </c>
      <c r="B210" s="30" t="s">
        <v>1152</v>
      </c>
      <c r="C210" s="31" t="str">
        <f>HYPERLINK("http://atberg.aha.ru/mir/svo-07.pdf")</f>
        <v/>
      </c>
      <c r="D210" s="32"/>
      <c r="E210" s="30" t="s">
        <v>1153</v>
      </c>
      <c r="F210" s="33" t="s">
        <v>1154</v>
      </c>
      <c r="G210" s="30"/>
      <c r="H210" s="34" t="s">
        <v>79</v>
      </c>
      <c r="I210" s="35"/>
      <c r="J210" s="36" t="s">
        <v>80</v>
      </c>
      <c r="K210" s="36" t="s">
        <v>1105</v>
      </c>
      <c r="L210" s="36" t="s">
        <v>2533</v>
      </c>
      <c r="M210" s="30" t="s">
        <v>1047</v>
      </c>
      <c r="N210" s="2" t="s">
        <v>1106</v>
      </c>
      <c r="O210" s="30" t="s">
        <v>1107</v>
      </c>
      <c r="P210" s="3" t="s">
        <v>1115</v>
      </c>
      <c r="Q210" s="3" t="s">
        <v>1108</v>
      </c>
      <c r="R210" s="30">
        <v>181.5</v>
      </c>
      <c r="S210" t="s">
        <v>2546</v>
      </c>
      <c r="T210" t="s">
        <v>2535</v>
      </c>
    </row>
    <row r="211" spans="1:20" ht="33.75" customHeight="1" x14ac:dyDescent="0.2">
      <c r="A211" s="30" t="s">
        <v>1155</v>
      </c>
      <c r="B211" s="30" t="s">
        <v>1156</v>
      </c>
      <c r="C211" s="31" t="str">
        <f>HYPERLINK("http://atberg.aha.ru/mir/svo-18.pdf")</f>
        <v/>
      </c>
      <c r="D211" s="32"/>
      <c r="E211" s="30" t="s">
        <v>1157</v>
      </c>
      <c r="F211" s="33" t="s">
        <v>1099</v>
      </c>
      <c r="G211" s="30"/>
      <c r="H211" s="34" t="s">
        <v>79</v>
      </c>
      <c r="I211" s="35"/>
      <c r="J211" s="36" t="s">
        <v>80</v>
      </c>
      <c r="K211" s="36" t="s">
        <v>1105</v>
      </c>
      <c r="L211" s="36" t="s">
        <v>2533</v>
      </c>
      <c r="M211" s="30" t="s">
        <v>1047</v>
      </c>
      <c r="N211" s="2" t="s">
        <v>1106</v>
      </c>
      <c r="O211" s="30" t="s">
        <v>1107</v>
      </c>
      <c r="P211" s="3" t="s">
        <v>1069</v>
      </c>
      <c r="Q211" s="3" t="s">
        <v>1108</v>
      </c>
      <c r="R211" s="30">
        <v>181.5</v>
      </c>
      <c r="S211" t="s">
        <v>1109</v>
      </c>
      <c r="T211" t="s">
        <v>2535</v>
      </c>
    </row>
    <row r="212" spans="1:20" ht="22.5" customHeight="1" x14ac:dyDescent="0.2">
      <c r="A212" s="30" t="s">
        <v>1159</v>
      </c>
      <c r="B212" s="30" t="s">
        <v>1160</v>
      </c>
      <c r="C212" s="31" t="str">
        <f>HYPERLINK("http://atberg.aha.ru/mir/ush-01.pdf")</f>
        <v/>
      </c>
      <c r="D212" s="32"/>
      <c r="E212" s="30" t="s">
        <v>1161</v>
      </c>
      <c r="F212" s="33" t="s">
        <v>1162</v>
      </c>
      <c r="G212" s="30"/>
      <c r="H212" s="34" t="s">
        <v>125</v>
      </c>
      <c r="I212" s="35"/>
      <c r="J212" s="36" t="s">
        <v>126</v>
      </c>
      <c r="K212" s="36" t="s">
        <v>1163</v>
      </c>
      <c r="L212" s="36" t="s">
        <v>2547</v>
      </c>
      <c r="M212" s="30" t="s">
        <v>1047</v>
      </c>
      <c r="N212" s="2" t="s">
        <v>1164</v>
      </c>
      <c r="O212" s="30" t="s">
        <v>1107</v>
      </c>
      <c r="P212" s="3" t="s">
        <v>1115</v>
      </c>
      <c r="Q212" s="3" t="s">
        <v>1108</v>
      </c>
      <c r="R212" s="30">
        <v>121.92</v>
      </c>
      <c r="S212" t="s">
        <v>2548</v>
      </c>
      <c r="T212" t="s">
        <v>2549</v>
      </c>
    </row>
    <row r="213" spans="1:20" ht="22.5" customHeight="1" x14ac:dyDescent="0.2">
      <c r="A213" s="30" t="s">
        <v>1167</v>
      </c>
      <c r="B213" s="30" t="s">
        <v>1168</v>
      </c>
      <c r="C213" s="31" t="str">
        <f>HYPERLINK("http://atberg.aha.ru/mir/ush-04.pdf")</f>
        <v/>
      </c>
      <c r="D213" s="32"/>
      <c r="E213" s="30" t="s">
        <v>1169</v>
      </c>
      <c r="F213" s="33" t="s">
        <v>1170</v>
      </c>
      <c r="G213" s="30"/>
      <c r="H213" s="34" t="s">
        <v>125</v>
      </c>
      <c r="I213" s="35"/>
      <c r="J213" s="36" t="s">
        <v>126</v>
      </c>
      <c r="K213" s="36" t="s">
        <v>1163</v>
      </c>
      <c r="L213" s="36" t="s">
        <v>2547</v>
      </c>
      <c r="M213" s="30" t="s">
        <v>1047</v>
      </c>
      <c r="N213" s="2" t="s">
        <v>1164</v>
      </c>
      <c r="O213" s="30" t="s">
        <v>1107</v>
      </c>
      <c r="P213" s="3" t="s">
        <v>1115</v>
      </c>
      <c r="Q213" s="3" t="s">
        <v>1108</v>
      </c>
      <c r="R213" s="30">
        <v>121.92</v>
      </c>
      <c r="S213" t="s">
        <v>2550</v>
      </c>
      <c r="T213" t="s">
        <v>2549</v>
      </c>
    </row>
    <row r="214" spans="1:20" ht="22.5" customHeight="1" x14ac:dyDescent="0.2">
      <c r="A214" s="30" t="s">
        <v>1171</v>
      </c>
      <c r="B214" s="30" t="s">
        <v>1172</v>
      </c>
      <c r="C214" s="31" t="str">
        <f>HYPERLINK("http://atberg.aha.ru/mir/ush-02.pdf")</f>
        <v/>
      </c>
      <c r="D214" s="32"/>
      <c r="E214" s="30" t="s">
        <v>1173</v>
      </c>
      <c r="F214" s="33" t="s">
        <v>1174</v>
      </c>
      <c r="G214" s="30"/>
      <c r="H214" s="34" t="s">
        <v>125</v>
      </c>
      <c r="I214" s="35"/>
      <c r="J214" s="36" t="s">
        <v>126</v>
      </c>
      <c r="K214" s="36" t="s">
        <v>1163</v>
      </c>
      <c r="L214" s="36" t="s">
        <v>2547</v>
      </c>
      <c r="M214" s="30" t="s">
        <v>1047</v>
      </c>
      <c r="N214" s="2" t="s">
        <v>1164</v>
      </c>
      <c r="O214" s="30" t="s">
        <v>1107</v>
      </c>
      <c r="P214" s="3" t="s">
        <v>1115</v>
      </c>
      <c r="Q214" s="3" t="s">
        <v>1108</v>
      </c>
      <c r="R214" s="30">
        <v>121.92</v>
      </c>
      <c r="S214" t="s">
        <v>2551</v>
      </c>
      <c r="T214" t="s">
        <v>2549</v>
      </c>
    </row>
    <row r="215" spans="1:20" ht="22.5" customHeight="1" x14ac:dyDescent="0.2">
      <c r="A215" s="30" t="s">
        <v>1175</v>
      </c>
      <c r="B215" s="30" t="s">
        <v>1176</v>
      </c>
      <c r="C215" s="31" t="str">
        <f>HYPERLINK("http://atberg.aha.ru/mir/ush-08.pdf")</f>
        <v/>
      </c>
      <c r="D215" s="32"/>
      <c r="E215" s="30" t="s">
        <v>1177</v>
      </c>
      <c r="F215" s="33" t="s">
        <v>1178</v>
      </c>
      <c r="G215" s="30"/>
      <c r="H215" s="34" t="s">
        <v>125</v>
      </c>
      <c r="I215" s="35"/>
      <c r="J215" s="36" t="s">
        <v>126</v>
      </c>
      <c r="K215" s="36" t="s">
        <v>1179</v>
      </c>
      <c r="L215" s="36" t="s">
        <v>2552</v>
      </c>
      <c r="M215" s="30" t="s">
        <v>1047</v>
      </c>
      <c r="N215" s="2" t="s">
        <v>1164</v>
      </c>
      <c r="O215" s="30" t="s">
        <v>1107</v>
      </c>
      <c r="P215" s="3" t="s">
        <v>1115</v>
      </c>
      <c r="Q215" s="3" t="s">
        <v>1108</v>
      </c>
      <c r="R215" s="30">
        <v>121.92</v>
      </c>
      <c r="S215" t="s">
        <v>2553</v>
      </c>
      <c r="T215" t="s">
        <v>2549</v>
      </c>
    </row>
    <row r="216" spans="1:20" ht="22.5" customHeight="1" x14ac:dyDescent="0.2">
      <c r="A216" s="30" t="s">
        <v>1180</v>
      </c>
      <c r="B216" s="30" t="s">
        <v>1181</v>
      </c>
      <c r="C216" s="31" t="str">
        <f>HYPERLINK("http://atberg.aha.ru/mir/ush-06.pdf")</f>
        <v/>
      </c>
      <c r="D216" s="32"/>
      <c r="E216" s="30" t="s">
        <v>1182</v>
      </c>
      <c r="F216" s="33" t="s">
        <v>1183</v>
      </c>
      <c r="G216" s="30"/>
      <c r="H216" s="34" t="s">
        <v>125</v>
      </c>
      <c r="I216" s="35"/>
      <c r="J216" s="36" t="s">
        <v>126</v>
      </c>
      <c r="K216" s="36" t="s">
        <v>1179</v>
      </c>
      <c r="L216" s="36" t="s">
        <v>2552</v>
      </c>
      <c r="M216" s="30" t="s">
        <v>1047</v>
      </c>
      <c r="N216" s="2" t="s">
        <v>1164</v>
      </c>
      <c r="O216" s="30" t="s">
        <v>1107</v>
      </c>
      <c r="P216" s="3" t="s">
        <v>1115</v>
      </c>
      <c r="Q216" s="3" t="s">
        <v>1108</v>
      </c>
      <c r="R216" s="30">
        <v>121.92</v>
      </c>
      <c r="S216" t="s">
        <v>2554</v>
      </c>
      <c r="T216" t="s">
        <v>2549</v>
      </c>
    </row>
    <row r="217" spans="1:20" ht="22.5" customHeight="1" x14ac:dyDescent="0.2">
      <c r="A217" s="30" t="s">
        <v>1184</v>
      </c>
      <c r="B217" s="30" t="s">
        <v>1185</v>
      </c>
      <c r="C217" s="31" t="str">
        <f>HYPERLINK("http://atberg.aha.ru/mir/ush-07.pdf")</f>
        <v/>
      </c>
      <c r="D217" s="32"/>
      <c r="E217" s="30" t="s">
        <v>1186</v>
      </c>
      <c r="F217" s="33" t="s">
        <v>1187</v>
      </c>
      <c r="G217" s="30"/>
      <c r="H217" s="34" t="s">
        <v>125</v>
      </c>
      <c r="I217" s="35"/>
      <c r="J217" s="36" t="s">
        <v>126</v>
      </c>
      <c r="K217" s="36" t="s">
        <v>1179</v>
      </c>
      <c r="L217" s="36" t="s">
        <v>2552</v>
      </c>
      <c r="M217" s="30" t="s">
        <v>1047</v>
      </c>
      <c r="N217" s="2" t="s">
        <v>1164</v>
      </c>
      <c r="O217" s="30" t="s">
        <v>1107</v>
      </c>
      <c r="P217" s="3" t="s">
        <v>1115</v>
      </c>
      <c r="Q217" s="3" t="s">
        <v>1108</v>
      </c>
      <c r="R217" s="30">
        <v>121.92</v>
      </c>
      <c r="S217" t="s">
        <v>2555</v>
      </c>
      <c r="T217" t="s">
        <v>2549</v>
      </c>
    </row>
    <row r="218" spans="1:20" ht="22.5" customHeight="1" x14ac:dyDescent="0.2">
      <c r="A218" s="30" t="s">
        <v>1188</v>
      </c>
      <c r="B218" s="30" t="s">
        <v>1189</v>
      </c>
      <c r="C218" s="31" t="str">
        <f>HYPERLINK("http://atberg.aha.ru/mir/ush-05.pdf")</f>
        <v/>
      </c>
      <c r="D218" s="32"/>
      <c r="E218" s="30" t="s">
        <v>1190</v>
      </c>
      <c r="F218" s="33" t="s">
        <v>1191</v>
      </c>
      <c r="G218" s="30"/>
      <c r="H218" s="34" t="s">
        <v>125</v>
      </c>
      <c r="I218" s="35"/>
      <c r="J218" s="36" t="s">
        <v>126</v>
      </c>
      <c r="K218" s="36" t="s">
        <v>1163</v>
      </c>
      <c r="L218" s="36" t="s">
        <v>2547</v>
      </c>
      <c r="M218" s="30" t="s">
        <v>1047</v>
      </c>
      <c r="N218" s="2" t="s">
        <v>1164</v>
      </c>
      <c r="O218" s="30" t="s">
        <v>1107</v>
      </c>
      <c r="P218" s="3" t="s">
        <v>1115</v>
      </c>
      <c r="Q218" s="3" t="s">
        <v>1108</v>
      </c>
      <c r="R218" s="30">
        <v>121.92</v>
      </c>
      <c r="S218" t="s">
        <v>2556</v>
      </c>
      <c r="T218" t="s">
        <v>2549</v>
      </c>
    </row>
    <row r="219" spans="1:20" ht="22.5" customHeight="1" x14ac:dyDescent="0.2">
      <c r="A219" s="30" t="s">
        <v>1192</v>
      </c>
      <c r="B219" s="30" t="s">
        <v>1193</v>
      </c>
      <c r="C219" s="31" t="str">
        <f>HYPERLINK("http://atberg.aha.ru/mir/ush-03.pdf")</f>
        <v/>
      </c>
      <c r="D219" s="32"/>
      <c r="E219" s="30" t="s">
        <v>1194</v>
      </c>
      <c r="F219" s="33" t="s">
        <v>1195</v>
      </c>
      <c r="G219" s="30"/>
      <c r="H219" s="34" t="s">
        <v>125</v>
      </c>
      <c r="I219" s="35"/>
      <c r="J219" s="36" t="s">
        <v>126</v>
      </c>
      <c r="K219" s="36" t="s">
        <v>1163</v>
      </c>
      <c r="L219" s="36" t="s">
        <v>2547</v>
      </c>
      <c r="M219" s="30" t="s">
        <v>1047</v>
      </c>
      <c r="N219" s="2" t="s">
        <v>1164</v>
      </c>
      <c r="O219" s="30" t="s">
        <v>1107</v>
      </c>
      <c r="P219" s="3" t="s">
        <v>1115</v>
      </c>
      <c r="Q219" s="3" t="s">
        <v>1108</v>
      </c>
      <c r="R219" s="30">
        <v>121.92</v>
      </c>
      <c r="S219" t="s">
        <v>1165</v>
      </c>
      <c r="T219" t="s">
        <v>2549</v>
      </c>
    </row>
    <row r="220" spans="1:20" ht="33.75" customHeight="1" x14ac:dyDescent="0.2">
      <c r="A220" s="38" t="s">
        <v>1198</v>
      </c>
      <c r="B220" s="38" t="s">
        <v>1199</v>
      </c>
      <c r="C220" s="31" t="str">
        <f>HYPERLINK("http://atberg.aha.ru/atberg/zvo08.jpg")</f>
        <v/>
      </c>
      <c r="D220" s="39"/>
      <c r="E220" s="38" t="s">
        <v>1200</v>
      </c>
      <c r="F220" s="40" t="s">
        <v>1201</v>
      </c>
      <c r="G220" s="38" t="s">
        <v>330</v>
      </c>
      <c r="H220" s="41" t="s">
        <v>79</v>
      </c>
      <c r="I220" s="42"/>
      <c r="J220" s="43" t="s">
        <v>80</v>
      </c>
      <c r="K220" s="43" t="s">
        <v>1202</v>
      </c>
      <c r="L220" s="43" t="s">
        <v>2557</v>
      </c>
      <c r="M220" s="38" t="s">
        <v>1047</v>
      </c>
      <c r="N220" s="4" t="s">
        <v>1203</v>
      </c>
      <c r="O220" s="38" t="s">
        <v>1204</v>
      </c>
      <c r="P220" s="5" t="s">
        <v>1069</v>
      </c>
      <c r="Q220" s="5" t="s">
        <v>1205</v>
      </c>
      <c r="R220" s="38">
        <v>154</v>
      </c>
      <c r="S220" t="s">
        <v>2558</v>
      </c>
      <c r="T220" t="s">
        <v>2559</v>
      </c>
    </row>
    <row r="221" spans="1:20" ht="33.75" customHeight="1" x14ac:dyDescent="0.2">
      <c r="A221" s="38" t="s">
        <v>1208</v>
      </c>
      <c r="B221" s="38" t="s">
        <v>1209</v>
      </c>
      <c r="C221" s="31" t="str">
        <f>HYPERLINK("http://atberg.aha.ru/atberg/zvo05.jpg")</f>
        <v/>
      </c>
      <c r="D221" s="39"/>
      <c r="E221" s="38" t="s">
        <v>1210</v>
      </c>
      <c r="F221" s="40" t="s">
        <v>1211</v>
      </c>
      <c r="G221" s="38" t="s">
        <v>330</v>
      </c>
      <c r="H221" s="41" t="s">
        <v>79</v>
      </c>
      <c r="I221" s="42"/>
      <c r="J221" s="43" t="s">
        <v>80</v>
      </c>
      <c r="K221" s="43" t="s">
        <v>1202</v>
      </c>
      <c r="L221" s="43" t="s">
        <v>2557</v>
      </c>
      <c r="M221" s="38" t="s">
        <v>1047</v>
      </c>
      <c r="N221" s="4" t="s">
        <v>1203</v>
      </c>
      <c r="O221" s="38" t="s">
        <v>1204</v>
      </c>
      <c r="P221" s="5" t="s">
        <v>1069</v>
      </c>
      <c r="Q221" s="5" t="s">
        <v>1205</v>
      </c>
      <c r="R221" s="38">
        <v>154</v>
      </c>
      <c r="S221" t="s">
        <v>2560</v>
      </c>
      <c r="T221" t="s">
        <v>2559</v>
      </c>
    </row>
    <row r="222" spans="1:20" ht="33.75" customHeight="1" x14ac:dyDescent="0.2">
      <c r="A222" s="38" t="s">
        <v>1212</v>
      </c>
      <c r="B222" s="38" t="s">
        <v>1213</v>
      </c>
      <c r="C222" s="31" t="str">
        <f>HYPERLINK("http://atberg.aha.ru/atberg/zvo01.jpg")</f>
        <v/>
      </c>
      <c r="D222" s="39"/>
      <c r="E222" s="38" t="s">
        <v>1214</v>
      </c>
      <c r="F222" s="40" t="s">
        <v>1215</v>
      </c>
      <c r="G222" s="38" t="s">
        <v>330</v>
      </c>
      <c r="H222" s="41" t="s">
        <v>79</v>
      </c>
      <c r="I222" s="42"/>
      <c r="J222" s="43" t="s">
        <v>80</v>
      </c>
      <c r="K222" s="43" t="s">
        <v>1216</v>
      </c>
      <c r="L222" s="43" t="s">
        <v>2561</v>
      </c>
      <c r="M222" s="38" t="s">
        <v>1047</v>
      </c>
      <c r="N222" s="4" t="s">
        <v>1203</v>
      </c>
      <c r="O222" s="38" t="s">
        <v>1204</v>
      </c>
      <c r="P222" s="5" t="s">
        <v>1069</v>
      </c>
      <c r="Q222" s="5" t="s">
        <v>1205</v>
      </c>
      <c r="R222" s="38">
        <v>154</v>
      </c>
      <c r="S222" t="s">
        <v>2562</v>
      </c>
      <c r="T222" t="s">
        <v>2559</v>
      </c>
    </row>
    <row r="223" spans="1:20" ht="33.75" customHeight="1" x14ac:dyDescent="0.2">
      <c r="A223" s="38" t="s">
        <v>1217</v>
      </c>
      <c r="B223" s="38" t="s">
        <v>1218</v>
      </c>
      <c r="C223" s="31" t="str">
        <f>HYPERLINK("http://atberg.aha.ru/atberg/zvo06.jpg")</f>
        <v/>
      </c>
      <c r="D223" s="39"/>
      <c r="E223" s="38" t="s">
        <v>1219</v>
      </c>
      <c r="F223" s="40" t="s">
        <v>1134</v>
      </c>
      <c r="G223" s="38" t="s">
        <v>330</v>
      </c>
      <c r="H223" s="41" t="s">
        <v>79</v>
      </c>
      <c r="I223" s="42"/>
      <c r="J223" s="43" t="s">
        <v>80</v>
      </c>
      <c r="K223" s="43" t="s">
        <v>1202</v>
      </c>
      <c r="L223" s="43" t="s">
        <v>2557</v>
      </c>
      <c r="M223" s="38" t="s">
        <v>1047</v>
      </c>
      <c r="N223" s="4" t="s">
        <v>1203</v>
      </c>
      <c r="O223" s="38" t="s">
        <v>1204</v>
      </c>
      <c r="P223" s="5" t="s">
        <v>1069</v>
      </c>
      <c r="Q223" s="5" t="s">
        <v>1205</v>
      </c>
      <c r="R223" s="38">
        <v>154</v>
      </c>
      <c r="S223" t="s">
        <v>2563</v>
      </c>
      <c r="T223" t="s">
        <v>2559</v>
      </c>
    </row>
    <row r="224" spans="1:20" ht="33.75" customHeight="1" x14ac:dyDescent="0.2">
      <c r="A224" s="38" t="s">
        <v>1220</v>
      </c>
      <c r="B224" s="38" t="s">
        <v>1221</v>
      </c>
      <c r="C224" s="31" t="str">
        <f>HYPERLINK("http://atberg.aha.ru/atberg/zvo02.jpg")</f>
        <v/>
      </c>
      <c r="D224" s="39"/>
      <c r="E224" s="38" t="s">
        <v>1222</v>
      </c>
      <c r="F224" s="40" t="s">
        <v>1223</v>
      </c>
      <c r="G224" s="38" t="s">
        <v>330</v>
      </c>
      <c r="H224" s="41" t="s">
        <v>79</v>
      </c>
      <c r="I224" s="42"/>
      <c r="J224" s="43" t="s">
        <v>80</v>
      </c>
      <c r="K224" s="43" t="s">
        <v>1216</v>
      </c>
      <c r="L224" s="43" t="s">
        <v>2561</v>
      </c>
      <c r="M224" s="38" t="s">
        <v>1047</v>
      </c>
      <c r="N224" s="4" t="s">
        <v>1203</v>
      </c>
      <c r="O224" s="38" t="s">
        <v>1204</v>
      </c>
      <c r="P224" s="5" t="s">
        <v>1069</v>
      </c>
      <c r="Q224" s="5" t="s">
        <v>1205</v>
      </c>
      <c r="R224" s="38">
        <v>154</v>
      </c>
      <c r="S224" t="s">
        <v>2564</v>
      </c>
      <c r="T224" t="s">
        <v>2559</v>
      </c>
    </row>
    <row r="225" spans="1:20" ht="33.75" customHeight="1" x14ac:dyDescent="0.2">
      <c r="A225" s="38" t="s">
        <v>1224</v>
      </c>
      <c r="B225" s="38" t="s">
        <v>1225</v>
      </c>
      <c r="C225" s="31" t="str">
        <f>HYPERLINK("http://atberg.aha.ru/atberg/zvo03.jpg")</f>
        <v/>
      </c>
      <c r="D225" s="39"/>
      <c r="E225" s="38" t="s">
        <v>1226</v>
      </c>
      <c r="F225" s="40" t="s">
        <v>1227</v>
      </c>
      <c r="G225" s="38" t="s">
        <v>330</v>
      </c>
      <c r="H225" s="41" t="s">
        <v>79</v>
      </c>
      <c r="I225" s="42"/>
      <c r="J225" s="43" t="s">
        <v>80</v>
      </c>
      <c r="K225" s="43" t="s">
        <v>1216</v>
      </c>
      <c r="L225" s="43" t="s">
        <v>2561</v>
      </c>
      <c r="M225" s="38" t="s">
        <v>1047</v>
      </c>
      <c r="N225" s="4" t="s">
        <v>1203</v>
      </c>
      <c r="O225" s="38" t="s">
        <v>1204</v>
      </c>
      <c r="P225" s="5" t="s">
        <v>1069</v>
      </c>
      <c r="Q225" s="5" t="s">
        <v>1205</v>
      </c>
      <c r="R225" s="38">
        <v>154</v>
      </c>
      <c r="S225" t="s">
        <v>2565</v>
      </c>
      <c r="T225" t="s">
        <v>2559</v>
      </c>
    </row>
    <row r="226" spans="1:20" ht="33.75" customHeight="1" x14ac:dyDescent="0.2">
      <c r="A226" s="38" t="s">
        <v>1228</v>
      </c>
      <c r="B226" s="38" t="s">
        <v>1229</v>
      </c>
      <c r="C226" s="31" t="str">
        <f>HYPERLINK("http://atberg.aha.ru/atberg/zvo07.jpg")</f>
        <v/>
      </c>
      <c r="D226" s="39"/>
      <c r="E226" s="38" t="s">
        <v>1230</v>
      </c>
      <c r="F226" s="40" t="s">
        <v>1146</v>
      </c>
      <c r="G226" s="38" t="s">
        <v>330</v>
      </c>
      <c r="H226" s="41" t="s">
        <v>79</v>
      </c>
      <c r="I226" s="42"/>
      <c r="J226" s="43" t="s">
        <v>80</v>
      </c>
      <c r="K226" s="43" t="s">
        <v>1202</v>
      </c>
      <c r="L226" s="43" t="s">
        <v>2557</v>
      </c>
      <c r="M226" s="38" t="s">
        <v>1047</v>
      </c>
      <c r="N226" s="4" t="s">
        <v>1203</v>
      </c>
      <c r="O226" s="38" t="s">
        <v>1204</v>
      </c>
      <c r="P226" s="5" t="s">
        <v>1069</v>
      </c>
      <c r="Q226" s="5" t="s">
        <v>1205</v>
      </c>
      <c r="R226" s="38">
        <v>154</v>
      </c>
      <c r="S226" t="s">
        <v>2566</v>
      </c>
      <c r="T226" t="s">
        <v>2559</v>
      </c>
    </row>
    <row r="227" spans="1:20" ht="33.75" customHeight="1" x14ac:dyDescent="0.2">
      <c r="A227" s="38" t="s">
        <v>1231</v>
      </c>
      <c r="B227" s="38" t="s">
        <v>1232</v>
      </c>
      <c r="C227" s="31" t="str">
        <f>HYPERLINK("http://atberg.aha.ru/atberg/zvo04.jpg")</f>
        <v/>
      </c>
      <c r="D227" s="39"/>
      <c r="E227" s="38" t="s">
        <v>1233</v>
      </c>
      <c r="F227" s="40" t="s">
        <v>1234</v>
      </c>
      <c r="G227" s="38" t="s">
        <v>330</v>
      </c>
      <c r="H227" s="41" t="s">
        <v>79</v>
      </c>
      <c r="I227" s="42"/>
      <c r="J227" s="43" t="s">
        <v>80</v>
      </c>
      <c r="K227" s="43" t="s">
        <v>1216</v>
      </c>
      <c r="L227" s="43" t="s">
        <v>2561</v>
      </c>
      <c r="M227" s="38" t="s">
        <v>1047</v>
      </c>
      <c r="N227" s="4" t="s">
        <v>1203</v>
      </c>
      <c r="O227" s="38" t="s">
        <v>1204</v>
      </c>
      <c r="P227" s="5" t="s">
        <v>1069</v>
      </c>
      <c r="Q227" s="5" t="s">
        <v>1205</v>
      </c>
      <c r="R227" s="38">
        <v>154</v>
      </c>
      <c r="S227" t="s">
        <v>1206</v>
      </c>
      <c r="T227" t="s">
        <v>2559</v>
      </c>
    </row>
    <row r="228" spans="1:20" ht="22.5" customHeight="1" x14ac:dyDescent="0.2">
      <c r="A228" s="30" t="s">
        <v>1236</v>
      </c>
      <c r="B228" s="30" t="s">
        <v>1237</v>
      </c>
      <c r="C228" s="31" t="str">
        <f>HYPERLINK("http://atberg.aha.ru/atberg/kkm10.jpg")</f>
        <v/>
      </c>
      <c r="D228" s="32"/>
      <c r="E228" s="30" t="s">
        <v>1238</v>
      </c>
      <c r="F228" s="33" t="s">
        <v>1162</v>
      </c>
      <c r="G228" s="30"/>
      <c r="H228" s="34" t="s">
        <v>125</v>
      </c>
      <c r="I228" s="35"/>
      <c r="J228" s="36" t="s">
        <v>126</v>
      </c>
      <c r="K228" s="36" t="s">
        <v>1239</v>
      </c>
      <c r="L228" s="36" t="s">
        <v>2567</v>
      </c>
      <c r="M228" s="30" t="s">
        <v>1047</v>
      </c>
      <c r="N228" s="2" t="s">
        <v>1240</v>
      </c>
      <c r="O228" s="30" t="s">
        <v>80</v>
      </c>
      <c r="P228" s="3" t="s">
        <v>1241</v>
      </c>
      <c r="Q228" s="3" t="s">
        <v>1242</v>
      </c>
      <c r="R228" s="30">
        <v>133.83000000000001</v>
      </c>
      <c r="S228" t="s">
        <v>2568</v>
      </c>
      <c r="T228" t="s">
        <v>2569</v>
      </c>
    </row>
    <row r="229" spans="1:20" ht="22.5" customHeight="1" x14ac:dyDescent="0.2">
      <c r="A229" s="30" t="s">
        <v>1245</v>
      </c>
      <c r="B229" s="30" t="s">
        <v>1246</v>
      </c>
      <c r="C229" s="31" t="str">
        <f>HYPERLINK("http://atberg.aha.ru/atberg/kkm19.jpg")</f>
        <v/>
      </c>
      <c r="D229" s="32"/>
      <c r="E229" s="30" t="s">
        <v>1247</v>
      </c>
      <c r="F229" s="33" t="s">
        <v>1248</v>
      </c>
      <c r="G229" s="30"/>
      <c r="H229" s="34" t="s">
        <v>125</v>
      </c>
      <c r="I229" s="35"/>
      <c r="J229" s="36" t="s">
        <v>126</v>
      </c>
      <c r="K229" s="36" t="s">
        <v>1239</v>
      </c>
      <c r="L229" s="36" t="s">
        <v>2567</v>
      </c>
      <c r="M229" s="30" t="s">
        <v>1047</v>
      </c>
      <c r="N229" s="2" t="s">
        <v>1240</v>
      </c>
      <c r="O229" s="30" t="s">
        <v>80</v>
      </c>
      <c r="P229" s="3" t="s">
        <v>1241</v>
      </c>
      <c r="Q229" s="3" t="s">
        <v>1050</v>
      </c>
      <c r="R229" s="30">
        <v>133.83000000000001</v>
      </c>
      <c r="S229" t="s">
        <v>2570</v>
      </c>
      <c r="T229" t="s">
        <v>2569</v>
      </c>
    </row>
    <row r="230" spans="1:20" ht="22.5" customHeight="1" x14ac:dyDescent="0.2">
      <c r="A230" s="30" t="s">
        <v>1249</v>
      </c>
      <c r="B230" s="30" t="s">
        <v>1250</v>
      </c>
      <c r="C230" s="31" t="str">
        <f>HYPERLINK("http://atberg.aha.ru/atberg/kkm20.jpg")</f>
        <v/>
      </c>
      <c r="D230" s="32"/>
      <c r="E230" s="30" t="s">
        <v>1251</v>
      </c>
      <c r="F230" s="33" t="s">
        <v>1252</v>
      </c>
      <c r="G230" s="30"/>
      <c r="H230" s="34" t="s">
        <v>125</v>
      </c>
      <c r="I230" s="35"/>
      <c r="J230" s="36" t="s">
        <v>126</v>
      </c>
      <c r="K230" s="36" t="s">
        <v>1239</v>
      </c>
      <c r="L230" s="36" t="s">
        <v>2567</v>
      </c>
      <c r="M230" s="30" t="s">
        <v>1047</v>
      </c>
      <c r="N230" s="2" t="s">
        <v>1240</v>
      </c>
      <c r="O230" s="30" t="s">
        <v>80</v>
      </c>
      <c r="P230" s="3" t="s">
        <v>1241</v>
      </c>
      <c r="Q230" s="3" t="s">
        <v>1242</v>
      </c>
      <c r="R230" s="30">
        <v>133.83000000000001</v>
      </c>
      <c r="S230" t="s">
        <v>2571</v>
      </c>
      <c r="T230" t="s">
        <v>2569</v>
      </c>
    </row>
    <row r="231" spans="1:20" ht="22.5" customHeight="1" x14ac:dyDescent="0.2">
      <c r="A231" s="30" t="s">
        <v>1253</v>
      </c>
      <c r="B231" s="30" t="s">
        <v>1254</v>
      </c>
      <c r="C231" s="31" t="str">
        <f>HYPERLINK("http://atberg.aha.ru/atberg/kkm14.jpg")</f>
        <v/>
      </c>
      <c r="D231" s="32"/>
      <c r="E231" s="30" t="s">
        <v>1255</v>
      </c>
      <c r="F231" s="33" t="s">
        <v>1256</v>
      </c>
      <c r="G231" s="30"/>
      <c r="H231" s="34" t="s">
        <v>125</v>
      </c>
      <c r="I231" s="35"/>
      <c r="J231" s="36" t="s">
        <v>126</v>
      </c>
      <c r="K231" s="36" t="s">
        <v>1239</v>
      </c>
      <c r="L231" s="36" t="s">
        <v>2567</v>
      </c>
      <c r="M231" s="30" t="s">
        <v>1047</v>
      </c>
      <c r="N231" s="2" t="s">
        <v>1240</v>
      </c>
      <c r="O231" s="30" t="s">
        <v>80</v>
      </c>
      <c r="P231" s="3" t="s">
        <v>1241</v>
      </c>
      <c r="Q231" s="3" t="s">
        <v>1257</v>
      </c>
      <c r="R231" s="30">
        <v>133.83000000000001</v>
      </c>
      <c r="S231" t="s">
        <v>2572</v>
      </c>
      <c r="T231" t="s">
        <v>2569</v>
      </c>
    </row>
    <row r="232" spans="1:20" ht="22.5" customHeight="1" x14ac:dyDescent="0.2">
      <c r="A232" s="30" t="s">
        <v>1258</v>
      </c>
      <c r="B232" s="30" t="s">
        <v>1259</v>
      </c>
      <c r="C232" s="31" t="str">
        <f>HYPERLINK("http://atberg.aha.ru/atberg/kkm09.jpg")</f>
        <v/>
      </c>
      <c r="D232" s="32"/>
      <c r="E232" s="30" t="s">
        <v>1260</v>
      </c>
      <c r="F232" s="33" t="s">
        <v>1261</v>
      </c>
      <c r="G232" s="30"/>
      <c r="H232" s="34" t="s">
        <v>125</v>
      </c>
      <c r="I232" s="35"/>
      <c r="J232" s="36" t="s">
        <v>126</v>
      </c>
      <c r="K232" s="36" t="s">
        <v>1262</v>
      </c>
      <c r="L232" s="36" t="s">
        <v>2547</v>
      </c>
      <c r="M232" s="30" t="s">
        <v>1047</v>
      </c>
      <c r="N232" s="2" t="s">
        <v>1240</v>
      </c>
      <c r="O232" s="30" t="s">
        <v>80</v>
      </c>
      <c r="P232" s="3" t="s">
        <v>1241</v>
      </c>
      <c r="Q232" s="3" t="s">
        <v>1242</v>
      </c>
      <c r="R232" s="30">
        <v>133.83000000000001</v>
      </c>
      <c r="S232" t="s">
        <v>2573</v>
      </c>
      <c r="T232" t="s">
        <v>2569</v>
      </c>
    </row>
    <row r="233" spans="1:20" ht="22.5" customHeight="1" x14ac:dyDescent="0.2">
      <c r="A233" s="30" t="s">
        <v>1263</v>
      </c>
      <c r="B233" s="30" t="s">
        <v>1264</v>
      </c>
      <c r="C233" s="31" t="str">
        <f>HYPERLINK("http://atberg.aha.ru/atberg/kkm03.jpg")</f>
        <v/>
      </c>
      <c r="D233" s="32"/>
      <c r="E233" s="30" t="s">
        <v>1265</v>
      </c>
      <c r="F233" s="33" t="s">
        <v>1123</v>
      </c>
      <c r="G233" s="30"/>
      <c r="H233" s="34" t="s">
        <v>125</v>
      </c>
      <c r="I233" s="35"/>
      <c r="J233" s="36" t="s">
        <v>126</v>
      </c>
      <c r="K233" s="36" t="s">
        <v>1239</v>
      </c>
      <c r="L233" s="36" t="s">
        <v>2567</v>
      </c>
      <c r="M233" s="30" t="s">
        <v>1047</v>
      </c>
      <c r="N233" s="2" t="s">
        <v>1240</v>
      </c>
      <c r="O233" s="30" t="s">
        <v>80</v>
      </c>
      <c r="P233" s="3" t="s">
        <v>1241</v>
      </c>
      <c r="Q233" s="3" t="s">
        <v>1242</v>
      </c>
      <c r="R233" s="30">
        <v>133.83000000000001</v>
      </c>
      <c r="S233" t="s">
        <v>2574</v>
      </c>
      <c r="T233" t="s">
        <v>2569</v>
      </c>
    </row>
    <row r="234" spans="1:20" ht="22.5" customHeight="1" x14ac:dyDescent="0.2">
      <c r="A234" s="30" t="s">
        <v>1266</v>
      </c>
      <c r="B234" s="30" t="s">
        <v>1267</v>
      </c>
      <c r="C234" s="31" t="str">
        <f>HYPERLINK("http://atberg.aha.ru/atberg/kkm15.jpg")</f>
        <v/>
      </c>
      <c r="D234" s="32"/>
      <c r="E234" s="30" t="s">
        <v>1268</v>
      </c>
      <c r="F234" s="33" t="s">
        <v>1127</v>
      </c>
      <c r="G234" s="30"/>
      <c r="H234" s="34" t="s">
        <v>125</v>
      </c>
      <c r="I234" s="35"/>
      <c r="J234" s="36" t="s">
        <v>126</v>
      </c>
      <c r="K234" s="36" t="s">
        <v>1239</v>
      </c>
      <c r="L234" s="36" t="s">
        <v>2567</v>
      </c>
      <c r="M234" s="30" t="s">
        <v>1047</v>
      </c>
      <c r="N234" s="2" t="s">
        <v>1240</v>
      </c>
      <c r="O234" s="30" t="s">
        <v>80</v>
      </c>
      <c r="P234" s="3" t="s">
        <v>1241</v>
      </c>
      <c r="Q234" s="3" t="s">
        <v>1050</v>
      </c>
      <c r="R234" s="30">
        <v>133.83000000000001</v>
      </c>
      <c r="S234" t="s">
        <v>2575</v>
      </c>
      <c r="T234" t="s">
        <v>2569</v>
      </c>
    </row>
    <row r="235" spans="1:20" ht="22.5" customHeight="1" x14ac:dyDescent="0.2">
      <c r="A235" s="30" t="s">
        <v>1269</v>
      </c>
      <c r="B235" s="30" t="s">
        <v>1270</v>
      </c>
      <c r="C235" s="31" t="str">
        <f>HYPERLINK("http://atberg.aha.ru/atberg/kkm05.jpg")</f>
        <v/>
      </c>
      <c r="D235" s="32"/>
      <c r="E235" s="30" t="s">
        <v>1271</v>
      </c>
      <c r="F235" s="33" t="s">
        <v>1134</v>
      </c>
      <c r="G235" s="30"/>
      <c r="H235" s="34" t="s">
        <v>125</v>
      </c>
      <c r="I235" s="35"/>
      <c r="J235" s="36" t="s">
        <v>126</v>
      </c>
      <c r="K235" s="36" t="s">
        <v>1239</v>
      </c>
      <c r="L235" s="36" t="s">
        <v>2567</v>
      </c>
      <c r="M235" s="30" t="s">
        <v>1047</v>
      </c>
      <c r="N235" s="2" t="s">
        <v>1240</v>
      </c>
      <c r="O235" s="30" t="s">
        <v>80</v>
      </c>
      <c r="P235" s="3" t="s">
        <v>1241</v>
      </c>
      <c r="Q235" s="3" t="s">
        <v>1242</v>
      </c>
      <c r="R235" s="30">
        <v>133.83000000000001</v>
      </c>
      <c r="S235" t="s">
        <v>2576</v>
      </c>
      <c r="T235" t="s">
        <v>2569</v>
      </c>
    </row>
    <row r="236" spans="1:20" ht="22.5" customHeight="1" x14ac:dyDescent="0.2">
      <c r="A236" s="30" t="s">
        <v>1272</v>
      </c>
      <c r="B236" s="30" t="s">
        <v>1273</v>
      </c>
      <c r="C236" s="31" t="str">
        <f>HYPERLINK("http://atberg.aha.ru/atberg/kkm06.jpg")</f>
        <v/>
      </c>
      <c r="D236" s="32"/>
      <c r="E236" s="30" t="s">
        <v>1274</v>
      </c>
      <c r="F236" s="33" t="s">
        <v>1275</v>
      </c>
      <c r="G236" s="30"/>
      <c r="H236" s="34" t="s">
        <v>125</v>
      </c>
      <c r="I236" s="35"/>
      <c r="J236" s="36" t="s">
        <v>126</v>
      </c>
      <c r="K236" s="36" t="s">
        <v>1239</v>
      </c>
      <c r="L236" s="36" t="s">
        <v>2567</v>
      </c>
      <c r="M236" s="30" t="s">
        <v>1047</v>
      </c>
      <c r="N236" s="2" t="s">
        <v>1240</v>
      </c>
      <c r="O236" s="30" t="s">
        <v>80</v>
      </c>
      <c r="P236" s="3" t="s">
        <v>1241</v>
      </c>
      <c r="Q236" s="3" t="s">
        <v>1242</v>
      </c>
      <c r="R236" s="30">
        <v>133.83000000000001</v>
      </c>
      <c r="S236" t="s">
        <v>2577</v>
      </c>
      <c r="T236" t="s">
        <v>2569</v>
      </c>
    </row>
    <row r="237" spans="1:20" ht="22.5" customHeight="1" x14ac:dyDescent="0.2">
      <c r="A237" s="30" t="s">
        <v>1276</v>
      </c>
      <c r="B237" s="30" t="s">
        <v>1277</v>
      </c>
      <c r="C237" s="31" t="str">
        <f>HYPERLINK("http://atberg.aha.ru/atberg/kkm13.jpg")</f>
        <v/>
      </c>
      <c r="D237" s="32"/>
      <c r="E237" s="30" t="s">
        <v>1278</v>
      </c>
      <c r="F237" s="33" t="s">
        <v>1279</v>
      </c>
      <c r="G237" s="30"/>
      <c r="H237" s="34" t="s">
        <v>125</v>
      </c>
      <c r="I237" s="35"/>
      <c r="J237" s="36" t="s">
        <v>126</v>
      </c>
      <c r="K237" s="36" t="s">
        <v>1262</v>
      </c>
      <c r="L237" s="36" t="s">
        <v>2547</v>
      </c>
      <c r="M237" s="30" t="s">
        <v>1047</v>
      </c>
      <c r="N237" s="2" t="s">
        <v>1240</v>
      </c>
      <c r="O237" s="30" t="s">
        <v>80</v>
      </c>
      <c r="P237" s="3" t="s">
        <v>1241</v>
      </c>
      <c r="Q237" s="3" t="s">
        <v>1257</v>
      </c>
      <c r="R237" s="30">
        <v>133.83000000000001</v>
      </c>
      <c r="S237" t="s">
        <v>2578</v>
      </c>
      <c r="T237" t="s">
        <v>2569</v>
      </c>
    </row>
    <row r="238" spans="1:20" ht="22.5" customHeight="1" x14ac:dyDescent="0.2">
      <c r="A238" s="30" t="s">
        <v>1280</v>
      </c>
      <c r="B238" s="30" t="s">
        <v>1281</v>
      </c>
      <c r="C238" s="31" t="str">
        <f>HYPERLINK("http://atberg.aha.ru/atberg/kkm16.jpg")</f>
        <v/>
      </c>
      <c r="D238" s="32"/>
      <c r="E238" s="30" t="s">
        <v>1282</v>
      </c>
      <c r="F238" s="33" t="s">
        <v>1187</v>
      </c>
      <c r="G238" s="30"/>
      <c r="H238" s="34" t="s">
        <v>125</v>
      </c>
      <c r="I238" s="35"/>
      <c r="J238" s="36" t="s">
        <v>126</v>
      </c>
      <c r="K238" s="36" t="s">
        <v>1262</v>
      </c>
      <c r="L238" s="36" t="s">
        <v>2547</v>
      </c>
      <c r="M238" s="30" t="s">
        <v>1047</v>
      </c>
      <c r="N238" s="2" t="s">
        <v>1240</v>
      </c>
      <c r="O238" s="30" t="s">
        <v>80</v>
      </c>
      <c r="P238" s="3" t="s">
        <v>1241</v>
      </c>
      <c r="Q238" s="3" t="s">
        <v>1242</v>
      </c>
      <c r="R238" s="30">
        <v>133.83000000000001</v>
      </c>
      <c r="S238" t="s">
        <v>2579</v>
      </c>
      <c r="T238" t="s">
        <v>2569</v>
      </c>
    </row>
    <row r="239" spans="1:20" ht="22.5" customHeight="1" x14ac:dyDescent="0.2">
      <c r="A239" s="30" t="s">
        <v>1283</v>
      </c>
      <c r="B239" s="30" t="s">
        <v>1284</v>
      </c>
      <c r="C239" s="31" t="str">
        <f>HYPERLINK("http://atberg.aha.ru/atberg/kkm07.jpg")</f>
        <v/>
      </c>
      <c r="D239" s="32"/>
      <c r="E239" s="30" t="s">
        <v>1285</v>
      </c>
      <c r="F239" s="33" t="s">
        <v>1146</v>
      </c>
      <c r="G239" s="30"/>
      <c r="H239" s="34" t="s">
        <v>125</v>
      </c>
      <c r="I239" s="35"/>
      <c r="J239" s="36" t="s">
        <v>126</v>
      </c>
      <c r="K239" s="36" t="s">
        <v>1239</v>
      </c>
      <c r="L239" s="36" t="s">
        <v>2567</v>
      </c>
      <c r="M239" s="30" t="s">
        <v>1047</v>
      </c>
      <c r="N239" s="2" t="s">
        <v>1240</v>
      </c>
      <c r="O239" s="30" t="s">
        <v>80</v>
      </c>
      <c r="P239" s="3" t="s">
        <v>1241</v>
      </c>
      <c r="Q239" s="3" t="s">
        <v>1242</v>
      </c>
      <c r="R239" s="30">
        <v>133.83000000000001</v>
      </c>
      <c r="S239" t="s">
        <v>2580</v>
      </c>
      <c r="T239" t="s">
        <v>2569</v>
      </c>
    </row>
    <row r="240" spans="1:20" ht="22.5" customHeight="1" x14ac:dyDescent="0.2">
      <c r="A240" s="30" t="s">
        <v>1286</v>
      </c>
      <c r="B240" s="30" t="s">
        <v>1287</v>
      </c>
      <c r="C240" s="31" t="str">
        <f>HYPERLINK("http://atberg.aha.ru/atberg/kkm11.jpg")</f>
        <v/>
      </c>
      <c r="D240" s="32"/>
      <c r="E240" s="30" t="s">
        <v>1288</v>
      </c>
      <c r="F240" s="33" t="s">
        <v>1150</v>
      </c>
      <c r="G240" s="30"/>
      <c r="H240" s="34" t="s">
        <v>125</v>
      </c>
      <c r="I240" s="35"/>
      <c r="J240" s="36" t="s">
        <v>126</v>
      </c>
      <c r="K240" s="36" t="s">
        <v>1262</v>
      </c>
      <c r="L240" s="36" t="s">
        <v>2547</v>
      </c>
      <c r="M240" s="30" t="s">
        <v>1047</v>
      </c>
      <c r="N240" s="2" t="s">
        <v>1240</v>
      </c>
      <c r="O240" s="30" t="s">
        <v>80</v>
      </c>
      <c r="P240" s="3" t="s">
        <v>1241</v>
      </c>
      <c r="Q240" s="3" t="s">
        <v>1242</v>
      </c>
      <c r="R240" s="30">
        <v>133.83000000000001</v>
      </c>
      <c r="S240" t="s">
        <v>2581</v>
      </c>
      <c r="T240" t="s">
        <v>2569</v>
      </c>
    </row>
    <row r="241" spans="1:20" ht="22.5" customHeight="1" x14ac:dyDescent="0.2">
      <c r="A241" s="30" t="s">
        <v>1289</v>
      </c>
      <c r="B241" s="30" t="s">
        <v>1290</v>
      </c>
      <c r="C241" s="31" t="str">
        <f>HYPERLINK("http://atberg.aha.ru/atberg/kkm18.jpg")</f>
        <v/>
      </c>
      <c r="D241" s="32"/>
      <c r="E241" s="30" t="s">
        <v>1291</v>
      </c>
      <c r="F241" s="33" t="s">
        <v>1154</v>
      </c>
      <c r="G241" s="30"/>
      <c r="H241" s="34" t="s">
        <v>125</v>
      </c>
      <c r="I241" s="35"/>
      <c r="J241" s="36" t="s">
        <v>126</v>
      </c>
      <c r="K241" s="36" t="s">
        <v>1262</v>
      </c>
      <c r="L241" s="36" t="s">
        <v>2547</v>
      </c>
      <c r="M241" s="30" t="s">
        <v>1047</v>
      </c>
      <c r="N241" s="2" t="s">
        <v>1240</v>
      </c>
      <c r="O241" s="30" t="s">
        <v>80</v>
      </c>
      <c r="P241" s="3" t="s">
        <v>1241</v>
      </c>
      <c r="Q241" s="3" t="s">
        <v>1242</v>
      </c>
      <c r="R241" s="30">
        <v>133.83000000000001</v>
      </c>
      <c r="S241" t="s">
        <v>2582</v>
      </c>
      <c r="T241" t="s">
        <v>2569</v>
      </c>
    </row>
    <row r="242" spans="1:20" ht="22.5" customHeight="1" x14ac:dyDescent="0.2">
      <c r="A242" s="30" t="s">
        <v>1292</v>
      </c>
      <c r="B242" s="30" t="s">
        <v>1293</v>
      </c>
      <c r="C242" s="31" t="str">
        <f>HYPERLINK("http://atberg.aha.ru/atberg/kkm12.jpg")</f>
        <v/>
      </c>
      <c r="D242" s="32"/>
      <c r="E242" s="30" t="s">
        <v>1294</v>
      </c>
      <c r="F242" s="33" t="s">
        <v>1099</v>
      </c>
      <c r="G242" s="30"/>
      <c r="H242" s="34" t="s">
        <v>125</v>
      </c>
      <c r="I242" s="35"/>
      <c r="J242" s="36" t="s">
        <v>126</v>
      </c>
      <c r="K242" s="36" t="s">
        <v>1262</v>
      </c>
      <c r="L242" s="36" t="s">
        <v>2547</v>
      </c>
      <c r="M242" s="30" t="s">
        <v>1047</v>
      </c>
      <c r="N242" s="2" t="s">
        <v>1240</v>
      </c>
      <c r="O242" s="30" t="s">
        <v>80</v>
      </c>
      <c r="P242" s="3" t="s">
        <v>1241</v>
      </c>
      <c r="Q242" s="3" t="s">
        <v>1242</v>
      </c>
      <c r="R242" s="30">
        <v>133.83000000000001</v>
      </c>
      <c r="S242" t="s">
        <v>2583</v>
      </c>
      <c r="T242" t="s">
        <v>2569</v>
      </c>
    </row>
    <row r="243" spans="1:20" ht="22.5" customHeight="1" x14ac:dyDescent="0.2">
      <c r="A243" s="30" t="s">
        <v>1295</v>
      </c>
      <c r="B243" s="30" t="s">
        <v>1296</v>
      </c>
      <c r="C243" s="31" t="str">
        <f>HYPERLINK("http://atberg.aha.ru/atberg/kkm08.jpg")</f>
        <v/>
      </c>
      <c r="D243" s="32"/>
      <c r="E243" s="30" t="s">
        <v>1297</v>
      </c>
      <c r="F243" s="33" t="s">
        <v>1298</v>
      </c>
      <c r="G243" s="30"/>
      <c r="H243" s="34" t="s">
        <v>125</v>
      </c>
      <c r="I243" s="35"/>
      <c r="J243" s="36" t="s">
        <v>126</v>
      </c>
      <c r="K243" s="36" t="s">
        <v>1239</v>
      </c>
      <c r="L243" s="36" t="s">
        <v>2567</v>
      </c>
      <c r="M243" s="30" t="s">
        <v>1047</v>
      </c>
      <c r="N243" s="2" t="s">
        <v>1240</v>
      </c>
      <c r="O243" s="30" t="s">
        <v>80</v>
      </c>
      <c r="P243" s="3" t="s">
        <v>1241</v>
      </c>
      <c r="Q243" s="3" t="s">
        <v>1242</v>
      </c>
      <c r="R243" s="30">
        <v>133.83000000000001</v>
      </c>
      <c r="S243" t="s">
        <v>1243</v>
      </c>
      <c r="T243" t="s">
        <v>2569</v>
      </c>
    </row>
    <row r="244" spans="1:20" ht="33.75" customHeight="1" x14ac:dyDescent="0.2">
      <c r="A244" s="38" t="s">
        <v>1300</v>
      </c>
      <c r="B244" s="38" t="s">
        <v>1301</v>
      </c>
      <c r="C244" s="31" t="str">
        <f>HYPERLINK("http://atberg.aha.ru/atberg/gkn01.jpg")</f>
        <v/>
      </c>
      <c r="D244" s="39"/>
      <c r="E244" s="38" t="s">
        <v>1302</v>
      </c>
      <c r="F244" s="40" t="s">
        <v>1303</v>
      </c>
      <c r="G244" s="38" t="s">
        <v>330</v>
      </c>
      <c r="H244" s="41"/>
      <c r="I244" s="42"/>
      <c r="J244" s="43" t="s">
        <v>80</v>
      </c>
      <c r="K244" s="43" t="s">
        <v>1304</v>
      </c>
      <c r="L244" s="43" t="s">
        <v>2473</v>
      </c>
      <c r="M244" s="38" t="s">
        <v>1047</v>
      </c>
      <c r="N244" s="4" t="s">
        <v>1203</v>
      </c>
      <c r="O244" s="38" t="s">
        <v>1204</v>
      </c>
      <c r="P244" s="5" t="s">
        <v>1069</v>
      </c>
      <c r="Q244" s="5" t="s">
        <v>1305</v>
      </c>
      <c r="R244" s="38">
        <v>176</v>
      </c>
      <c r="S244" t="s">
        <v>2584</v>
      </c>
      <c r="T244" t="s">
        <v>2585</v>
      </c>
    </row>
    <row r="245" spans="1:20" ht="22.5" customHeight="1" x14ac:dyDescent="0.2">
      <c r="A245" s="38" t="s">
        <v>1308</v>
      </c>
      <c r="B245" s="38" t="s">
        <v>1309</v>
      </c>
      <c r="C245" s="31" t="str">
        <f>HYPERLINK("http://atberg.aha.ru/atberg/gkn02.jpg")</f>
        <v/>
      </c>
      <c r="D245" s="39"/>
      <c r="E245" s="38" t="s">
        <v>1310</v>
      </c>
      <c r="F245" s="40" t="s">
        <v>1311</v>
      </c>
      <c r="G245" s="38" t="s">
        <v>330</v>
      </c>
      <c r="H245" s="41"/>
      <c r="I245" s="42"/>
      <c r="J245" s="43" t="s">
        <v>80</v>
      </c>
      <c r="K245" s="43" t="s">
        <v>1304</v>
      </c>
      <c r="L245" s="43" t="s">
        <v>2473</v>
      </c>
      <c r="M245" s="38" t="s">
        <v>1047</v>
      </c>
      <c r="N245" s="4" t="s">
        <v>1203</v>
      </c>
      <c r="O245" s="38" t="s">
        <v>1204</v>
      </c>
      <c r="P245" s="5" t="s">
        <v>1312</v>
      </c>
      <c r="Q245" s="5" t="s">
        <v>1305</v>
      </c>
      <c r="R245" s="38">
        <v>176</v>
      </c>
      <c r="S245" t="s">
        <v>2586</v>
      </c>
      <c r="T245" t="s">
        <v>2585</v>
      </c>
    </row>
    <row r="246" spans="1:20" ht="22.5" customHeight="1" x14ac:dyDescent="0.2">
      <c r="A246" s="38" t="s">
        <v>1313</v>
      </c>
      <c r="B246" s="38" t="s">
        <v>1314</v>
      </c>
      <c r="C246" s="31" t="str">
        <f>HYPERLINK("http://atberg.aha.ru/atberg/gkn03.jpg")</f>
        <v/>
      </c>
      <c r="D246" s="39"/>
      <c r="E246" s="38" t="s">
        <v>1315</v>
      </c>
      <c r="F246" s="40" t="s">
        <v>878</v>
      </c>
      <c r="G246" s="38" t="s">
        <v>330</v>
      </c>
      <c r="H246" s="41"/>
      <c r="I246" s="42"/>
      <c r="J246" s="43" t="s">
        <v>80</v>
      </c>
      <c r="K246" s="43" t="s">
        <v>1304</v>
      </c>
      <c r="L246" s="43" t="s">
        <v>2473</v>
      </c>
      <c r="M246" s="38" t="s">
        <v>1047</v>
      </c>
      <c r="N246" s="4" t="s">
        <v>1203</v>
      </c>
      <c r="O246" s="38" t="s">
        <v>1204</v>
      </c>
      <c r="P246" s="5" t="s">
        <v>1312</v>
      </c>
      <c r="Q246" s="5" t="s">
        <v>1305</v>
      </c>
      <c r="R246" s="38">
        <v>176</v>
      </c>
      <c r="S246" t="s">
        <v>2587</v>
      </c>
      <c r="T246" t="s">
        <v>2585</v>
      </c>
    </row>
    <row r="247" spans="1:20" ht="22.5" customHeight="1" x14ac:dyDescent="0.2">
      <c r="A247" s="38" t="s">
        <v>1316</v>
      </c>
      <c r="B247" s="38" t="s">
        <v>1317</v>
      </c>
      <c r="C247" s="31" t="str">
        <f>HYPERLINK("http://atberg.aha.ru/atberg/gkn04.jpg")</f>
        <v/>
      </c>
      <c r="D247" s="39"/>
      <c r="E247" s="38" t="s">
        <v>1318</v>
      </c>
      <c r="F247" s="40" t="s">
        <v>1227</v>
      </c>
      <c r="G247" s="38" t="s">
        <v>330</v>
      </c>
      <c r="H247" s="41"/>
      <c r="I247" s="42"/>
      <c r="J247" s="43" t="s">
        <v>80</v>
      </c>
      <c r="K247" s="43" t="s">
        <v>1304</v>
      </c>
      <c r="L247" s="43" t="s">
        <v>2473</v>
      </c>
      <c r="M247" s="38" t="s">
        <v>1047</v>
      </c>
      <c r="N247" s="4" t="s">
        <v>1203</v>
      </c>
      <c r="O247" s="38" t="s">
        <v>1204</v>
      </c>
      <c r="P247" s="5" t="s">
        <v>1312</v>
      </c>
      <c r="Q247" s="5" t="s">
        <v>1305</v>
      </c>
      <c r="R247" s="38">
        <v>176</v>
      </c>
      <c r="S247" t="s">
        <v>1306</v>
      </c>
      <c r="T247" t="s">
        <v>2585</v>
      </c>
    </row>
    <row r="248" spans="1:20" ht="22.5" customHeight="1" x14ac:dyDescent="0.2">
      <c r="A248" s="30" t="s">
        <v>1320</v>
      </c>
      <c r="B248" s="30" t="s">
        <v>1321</v>
      </c>
      <c r="C248" s="31" t="str">
        <f>HYPERLINK("http://atberg.aha.ru/mir/knk-04.jpg")</f>
        <v/>
      </c>
      <c r="D248" s="32"/>
      <c r="E248" s="30" t="s">
        <v>1322</v>
      </c>
      <c r="F248" s="33" t="s">
        <v>1323</v>
      </c>
      <c r="G248" s="30"/>
      <c r="H248" s="34" t="s">
        <v>1324</v>
      </c>
      <c r="I248" s="35"/>
      <c r="J248" s="36" t="s">
        <v>126</v>
      </c>
      <c r="K248" s="36" t="s">
        <v>1325</v>
      </c>
      <c r="L248" s="36" t="s">
        <v>2588</v>
      </c>
      <c r="M248" s="30" t="s">
        <v>1047</v>
      </c>
      <c r="N248" s="2" t="s">
        <v>1326</v>
      </c>
      <c r="O248" s="30" t="s">
        <v>80</v>
      </c>
      <c r="P248" s="3" t="s">
        <v>1115</v>
      </c>
      <c r="Q248" s="3" t="s">
        <v>1108</v>
      </c>
      <c r="R248" s="30">
        <v>31.35</v>
      </c>
      <c r="S248" t="s">
        <v>2589</v>
      </c>
      <c r="T248" t="s">
        <v>2590</v>
      </c>
    </row>
    <row r="249" spans="1:20" ht="22.5" customHeight="1" x14ac:dyDescent="0.2">
      <c r="A249" s="30" t="s">
        <v>1329</v>
      </c>
      <c r="B249" s="30" t="s">
        <v>1330</v>
      </c>
      <c r="C249" s="31" t="str">
        <f>HYPERLINK("http://atberg.aha.ru/mir/knk-18.jpg")</f>
        <v/>
      </c>
      <c r="D249" s="32"/>
      <c r="E249" s="30" t="s">
        <v>1331</v>
      </c>
      <c r="F249" s="33" t="s">
        <v>1332</v>
      </c>
      <c r="G249" s="30"/>
      <c r="H249" s="34" t="s">
        <v>1324</v>
      </c>
      <c r="I249" s="35"/>
      <c r="J249" s="36" t="s">
        <v>126</v>
      </c>
      <c r="K249" s="36" t="s">
        <v>1325</v>
      </c>
      <c r="L249" s="36" t="s">
        <v>2588</v>
      </c>
      <c r="M249" s="30" t="s">
        <v>1047</v>
      </c>
      <c r="N249" s="2" t="s">
        <v>1326</v>
      </c>
      <c r="O249" s="30" t="s">
        <v>80</v>
      </c>
      <c r="P249" s="3" t="s">
        <v>1115</v>
      </c>
      <c r="Q249" s="3" t="s">
        <v>1108</v>
      </c>
      <c r="R249" s="30">
        <v>31.35</v>
      </c>
      <c r="S249" t="s">
        <v>2591</v>
      </c>
      <c r="T249" t="s">
        <v>2590</v>
      </c>
    </row>
    <row r="250" spans="1:20" ht="22.5" customHeight="1" x14ac:dyDescent="0.2">
      <c r="A250" s="30" t="s">
        <v>1333</v>
      </c>
      <c r="B250" s="30" t="s">
        <v>1334</v>
      </c>
      <c r="C250" s="31" t="str">
        <f>HYPERLINK("http://atberg.aha.ru/mir/knk-17.jpg")</f>
        <v/>
      </c>
      <c r="D250" s="32"/>
      <c r="E250" s="30" t="s">
        <v>1335</v>
      </c>
      <c r="F250" s="33" t="s">
        <v>1336</v>
      </c>
      <c r="G250" s="30"/>
      <c r="H250" s="34" t="s">
        <v>1324</v>
      </c>
      <c r="I250" s="35"/>
      <c r="J250" s="36" t="s">
        <v>126</v>
      </c>
      <c r="K250" s="36" t="s">
        <v>1325</v>
      </c>
      <c r="L250" s="36" t="s">
        <v>2588</v>
      </c>
      <c r="M250" s="30" t="s">
        <v>1047</v>
      </c>
      <c r="N250" s="2" t="s">
        <v>1326</v>
      </c>
      <c r="O250" s="30" t="s">
        <v>80</v>
      </c>
      <c r="P250" s="3" t="s">
        <v>1115</v>
      </c>
      <c r="Q250" s="3" t="s">
        <v>1108</v>
      </c>
      <c r="R250" s="30">
        <v>31.35</v>
      </c>
      <c r="S250" t="s">
        <v>2592</v>
      </c>
      <c r="T250" t="s">
        <v>2590</v>
      </c>
    </row>
    <row r="251" spans="1:20" ht="22.5" customHeight="1" x14ac:dyDescent="0.2">
      <c r="A251" s="30" t="s">
        <v>1337</v>
      </c>
      <c r="B251" s="30" t="s">
        <v>1338</v>
      </c>
      <c r="C251" s="31" t="str">
        <f>HYPERLINK("http://atberg.aha.ru/mir/knk-16.jpg")</f>
        <v/>
      </c>
      <c r="D251" s="32"/>
      <c r="E251" s="30" t="s">
        <v>1339</v>
      </c>
      <c r="F251" s="33" t="s">
        <v>1340</v>
      </c>
      <c r="G251" s="30"/>
      <c r="H251" s="34" t="s">
        <v>1324</v>
      </c>
      <c r="I251" s="35"/>
      <c r="J251" s="36" t="s">
        <v>126</v>
      </c>
      <c r="K251" s="36" t="s">
        <v>1325</v>
      </c>
      <c r="L251" s="36" t="s">
        <v>2588</v>
      </c>
      <c r="M251" s="30" t="s">
        <v>1047</v>
      </c>
      <c r="N251" s="2" t="s">
        <v>1326</v>
      </c>
      <c r="O251" s="30" t="s">
        <v>80</v>
      </c>
      <c r="P251" s="3" t="s">
        <v>1115</v>
      </c>
      <c r="Q251" s="3" t="s">
        <v>1108</v>
      </c>
      <c r="R251" s="30">
        <v>31.35</v>
      </c>
      <c r="S251" t="s">
        <v>2593</v>
      </c>
      <c r="T251" t="s">
        <v>2590</v>
      </c>
    </row>
    <row r="252" spans="1:20" ht="22.5" customHeight="1" x14ac:dyDescent="0.2">
      <c r="A252" s="30" t="s">
        <v>1341</v>
      </c>
      <c r="B252" s="30" t="s">
        <v>1342</v>
      </c>
      <c r="C252" s="31" t="str">
        <f>HYPERLINK("http://atberg.aha.ru/mir/knk-03.jpg")</f>
        <v/>
      </c>
      <c r="D252" s="32"/>
      <c r="E252" s="30" t="s">
        <v>1343</v>
      </c>
      <c r="F252" s="33" t="s">
        <v>1344</v>
      </c>
      <c r="G252" s="30"/>
      <c r="H252" s="34" t="s">
        <v>1324</v>
      </c>
      <c r="I252" s="35"/>
      <c r="J252" s="36" t="s">
        <v>126</v>
      </c>
      <c r="K252" s="36" t="s">
        <v>1325</v>
      </c>
      <c r="L252" s="36" t="s">
        <v>2588</v>
      </c>
      <c r="M252" s="30" t="s">
        <v>1047</v>
      </c>
      <c r="N252" s="2" t="s">
        <v>1326</v>
      </c>
      <c r="O252" s="30" t="s">
        <v>80</v>
      </c>
      <c r="P252" s="3" t="s">
        <v>1115</v>
      </c>
      <c r="Q252" s="3" t="s">
        <v>1108</v>
      </c>
      <c r="R252" s="30">
        <v>31.35</v>
      </c>
      <c r="S252" t="s">
        <v>2594</v>
      </c>
      <c r="T252" t="s">
        <v>2590</v>
      </c>
    </row>
    <row r="253" spans="1:20" ht="22.5" customHeight="1" x14ac:dyDescent="0.2">
      <c r="A253" s="30" t="s">
        <v>1345</v>
      </c>
      <c r="B253" s="30" t="s">
        <v>1346</v>
      </c>
      <c r="C253" s="31" t="str">
        <f>HYPERLINK("http://atberg.aha.ru/mir/knk-10.jpg")</f>
        <v/>
      </c>
      <c r="D253" s="32"/>
      <c r="E253" s="30" t="s">
        <v>1347</v>
      </c>
      <c r="F253" s="33" t="s">
        <v>1076</v>
      </c>
      <c r="G253" s="30"/>
      <c r="H253" s="34" t="s">
        <v>1324</v>
      </c>
      <c r="I253" s="35"/>
      <c r="J253" s="36" t="s">
        <v>126</v>
      </c>
      <c r="K253" s="36" t="s">
        <v>1325</v>
      </c>
      <c r="L253" s="36" t="s">
        <v>2588</v>
      </c>
      <c r="M253" s="30" t="s">
        <v>1047</v>
      </c>
      <c r="N253" s="2" t="s">
        <v>1326</v>
      </c>
      <c r="O253" s="30" t="s">
        <v>80</v>
      </c>
      <c r="P253" s="3" t="s">
        <v>1115</v>
      </c>
      <c r="Q253" s="3" t="s">
        <v>1108</v>
      </c>
      <c r="R253" s="30">
        <v>31.35</v>
      </c>
      <c r="S253" t="s">
        <v>2595</v>
      </c>
      <c r="T253" t="s">
        <v>2590</v>
      </c>
    </row>
    <row r="254" spans="1:20" ht="22.5" customHeight="1" x14ac:dyDescent="0.2">
      <c r="A254" s="30" t="s">
        <v>1348</v>
      </c>
      <c r="B254" s="30" t="s">
        <v>1349</v>
      </c>
      <c r="C254" s="31" t="str">
        <f>HYPERLINK("http://atberg.aha.ru/mir/knk-07.jpg")</f>
        <v/>
      </c>
      <c r="D254" s="32"/>
      <c r="E254" s="30" t="s">
        <v>1350</v>
      </c>
      <c r="F254" s="33" t="s">
        <v>1351</v>
      </c>
      <c r="G254" s="30"/>
      <c r="H254" s="34" t="s">
        <v>1324</v>
      </c>
      <c r="I254" s="35"/>
      <c r="J254" s="36" t="s">
        <v>126</v>
      </c>
      <c r="K254" s="36" t="s">
        <v>1325</v>
      </c>
      <c r="L254" s="36" t="s">
        <v>2588</v>
      </c>
      <c r="M254" s="30" t="s">
        <v>1047</v>
      </c>
      <c r="N254" s="2" t="s">
        <v>1326</v>
      </c>
      <c r="O254" s="30" t="s">
        <v>80</v>
      </c>
      <c r="P254" s="3" t="s">
        <v>1115</v>
      </c>
      <c r="Q254" s="3" t="s">
        <v>1108</v>
      </c>
      <c r="R254" s="30">
        <v>31.35</v>
      </c>
      <c r="S254" t="s">
        <v>2596</v>
      </c>
      <c r="T254" t="s">
        <v>2590</v>
      </c>
    </row>
    <row r="255" spans="1:20" ht="22.5" customHeight="1" x14ac:dyDescent="0.2">
      <c r="A255" s="30" t="s">
        <v>1352</v>
      </c>
      <c r="B255" s="30" t="s">
        <v>1353</v>
      </c>
      <c r="C255" s="31" t="str">
        <f>HYPERLINK("http://atberg.aha.ru/mir/knk-11.jpg")</f>
        <v/>
      </c>
      <c r="D255" s="32"/>
      <c r="E255" s="30" t="s">
        <v>1354</v>
      </c>
      <c r="F255" s="33" t="s">
        <v>1123</v>
      </c>
      <c r="G255" s="30"/>
      <c r="H255" s="34" t="s">
        <v>1324</v>
      </c>
      <c r="I255" s="35"/>
      <c r="J255" s="36" t="s">
        <v>126</v>
      </c>
      <c r="K255" s="36" t="s">
        <v>1325</v>
      </c>
      <c r="L255" s="36" t="s">
        <v>2588</v>
      </c>
      <c r="M255" s="30" t="s">
        <v>1047</v>
      </c>
      <c r="N255" s="2" t="s">
        <v>1326</v>
      </c>
      <c r="O255" s="30" t="s">
        <v>80</v>
      </c>
      <c r="P255" s="3" t="s">
        <v>1115</v>
      </c>
      <c r="Q255" s="3" t="s">
        <v>1108</v>
      </c>
      <c r="R255" s="30">
        <v>31.35</v>
      </c>
      <c r="S255" t="s">
        <v>2597</v>
      </c>
      <c r="T255" t="s">
        <v>2590</v>
      </c>
    </row>
    <row r="256" spans="1:20" ht="22.5" customHeight="1" x14ac:dyDescent="0.2">
      <c r="A256" s="30" t="s">
        <v>1355</v>
      </c>
      <c r="B256" s="30" t="s">
        <v>1356</v>
      </c>
      <c r="C256" s="31" t="str">
        <f>HYPERLINK("http://atberg.aha.ru/mir/knk-21.jpg")</f>
        <v/>
      </c>
      <c r="D256" s="32"/>
      <c r="E256" s="30" t="s">
        <v>1357</v>
      </c>
      <c r="F256" s="33" t="s">
        <v>1358</v>
      </c>
      <c r="G256" s="30"/>
      <c r="H256" s="34" t="s">
        <v>1324</v>
      </c>
      <c r="I256" s="35"/>
      <c r="J256" s="36" t="s">
        <v>126</v>
      </c>
      <c r="K256" s="36" t="s">
        <v>1325</v>
      </c>
      <c r="L256" s="36" t="s">
        <v>2588</v>
      </c>
      <c r="M256" s="30" t="s">
        <v>1047</v>
      </c>
      <c r="N256" s="2" t="s">
        <v>1326</v>
      </c>
      <c r="O256" s="30" t="s">
        <v>80</v>
      </c>
      <c r="P256" s="3" t="s">
        <v>1115</v>
      </c>
      <c r="Q256" s="3" t="s">
        <v>1108</v>
      </c>
      <c r="R256" s="30">
        <v>31.35</v>
      </c>
      <c r="S256" t="s">
        <v>2598</v>
      </c>
      <c r="T256" t="s">
        <v>2590</v>
      </c>
    </row>
    <row r="257" spans="1:20" ht="22.5" customHeight="1" x14ac:dyDescent="0.2">
      <c r="A257" s="30" t="s">
        <v>1359</v>
      </c>
      <c r="B257" s="30" t="s">
        <v>1360</v>
      </c>
      <c r="C257" s="31" t="str">
        <f>HYPERLINK("http://atberg.aha.ru/mir/knk-20.jpg")</f>
        <v/>
      </c>
      <c r="D257" s="32"/>
      <c r="E257" s="30" t="s">
        <v>1361</v>
      </c>
      <c r="F257" s="33" t="s">
        <v>1127</v>
      </c>
      <c r="G257" s="30"/>
      <c r="H257" s="34" t="s">
        <v>1324</v>
      </c>
      <c r="I257" s="35"/>
      <c r="J257" s="36" t="s">
        <v>126</v>
      </c>
      <c r="K257" s="36" t="s">
        <v>1325</v>
      </c>
      <c r="L257" s="36" t="s">
        <v>2588</v>
      </c>
      <c r="M257" s="30" t="s">
        <v>1047</v>
      </c>
      <c r="N257" s="2" t="s">
        <v>1326</v>
      </c>
      <c r="O257" s="30" t="s">
        <v>80</v>
      </c>
      <c r="P257" s="3" t="s">
        <v>1115</v>
      </c>
      <c r="Q257" s="3" t="s">
        <v>1108</v>
      </c>
      <c r="R257" s="30">
        <v>31.35</v>
      </c>
      <c r="S257" t="s">
        <v>2599</v>
      </c>
      <c r="T257" t="s">
        <v>2590</v>
      </c>
    </row>
    <row r="258" spans="1:20" ht="22.5" customHeight="1" x14ac:dyDescent="0.2">
      <c r="A258" s="30" t="s">
        <v>1362</v>
      </c>
      <c r="B258" s="30" t="s">
        <v>1363</v>
      </c>
      <c r="C258" s="31" t="str">
        <f>HYPERLINK("http://atberg.aha.ru/mir/knk-23.jpg")</f>
        <v/>
      </c>
      <c r="D258" s="32"/>
      <c r="E258" s="30" t="s">
        <v>1364</v>
      </c>
      <c r="F258" s="33" t="s">
        <v>1134</v>
      </c>
      <c r="G258" s="30"/>
      <c r="H258" s="34" t="s">
        <v>1324</v>
      </c>
      <c r="I258" s="35"/>
      <c r="J258" s="36" t="s">
        <v>126</v>
      </c>
      <c r="K258" s="36" t="s">
        <v>1325</v>
      </c>
      <c r="L258" s="36" t="s">
        <v>2588</v>
      </c>
      <c r="M258" s="30" t="s">
        <v>1047</v>
      </c>
      <c r="N258" s="2" t="s">
        <v>1326</v>
      </c>
      <c r="O258" s="30" t="s">
        <v>80</v>
      </c>
      <c r="P258" s="3" t="s">
        <v>1115</v>
      </c>
      <c r="Q258" s="3" t="s">
        <v>1108</v>
      </c>
      <c r="R258" s="30">
        <v>31.35</v>
      </c>
      <c r="S258" t="s">
        <v>2600</v>
      </c>
      <c r="T258" t="s">
        <v>2590</v>
      </c>
    </row>
    <row r="259" spans="1:20" ht="22.5" customHeight="1" x14ac:dyDescent="0.2">
      <c r="A259" s="30" t="s">
        <v>1365</v>
      </c>
      <c r="B259" s="30" t="s">
        <v>1366</v>
      </c>
      <c r="C259" s="31" t="str">
        <f>HYPERLINK("http://atberg.aha.ru/mir/knk-02.jpg")</f>
        <v/>
      </c>
      <c r="D259" s="32"/>
      <c r="E259" s="30" t="s">
        <v>1367</v>
      </c>
      <c r="F259" s="33" t="s">
        <v>1368</v>
      </c>
      <c r="G259" s="30"/>
      <c r="H259" s="34" t="s">
        <v>1324</v>
      </c>
      <c r="I259" s="35"/>
      <c r="J259" s="36" t="s">
        <v>126</v>
      </c>
      <c r="K259" s="36" t="s">
        <v>1325</v>
      </c>
      <c r="L259" s="36" t="s">
        <v>2588</v>
      </c>
      <c r="M259" s="30" t="s">
        <v>1047</v>
      </c>
      <c r="N259" s="2" t="s">
        <v>1326</v>
      </c>
      <c r="O259" s="30" t="s">
        <v>80</v>
      </c>
      <c r="P259" s="3" t="s">
        <v>1115</v>
      </c>
      <c r="Q259" s="3" t="s">
        <v>1108</v>
      </c>
      <c r="R259" s="30">
        <v>31.35</v>
      </c>
      <c r="S259" t="s">
        <v>2601</v>
      </c>
      <c r="T259" t="s">
        <v>2590</v>
      </c>
    </row>
    <row r="260" spans="1:20" ht="22.5" customHeight="1" x14ac:dyDescent="0.2">
      <c r="A260" s="30" t="s">
        <v>1369</v>
      </c>
      <c r="B260" s="30" t="s">
        <v>1370</v>
      </c>
      <c r="C260" s="31" t="str">
        <f>HYPERLINK("http://atberg.aha.ru/mir/knk-05.jpg")</f>
        <v/>
      </c>
      <c r="D260" s="32"/>
      <c r="E260" s="30" t="s">
        <v>1371</v>
      </c>
      <c r="F260" s="33" t="s">
        <v>950</v>
      </c>
      <c r="G260" s="30"/>
      <c r="H260" s="34" t="s">
        <v>1324</v>
      </c>
      <c r="I260" s="35"/>
      <c r="J260" s="36" t="s">
        <v>126</v>
      </c>
      <c r="K260" s="36" t="s">
        <v>1325</v>
      </c>
      <c r="L260" s="36" t="s">
        <v>2588</v>
      </c>
      <c r="M260" s="30" t="s">
        <v>1047</v>
      </c>
      <c r="N260" s="2" t="s">
        <v>1326</v>
      </c>
      <c r="O260" s="30" t="s">
        <v>80</v>
      </c>
      <c r="P260" s="3" t="s">
        <v>1115</v>
      </c>
      <c r="Q260" s="3" t="s">
        <v>1108</v>
      </c>
      <c r="R260" s="30">
        <v>31.35</v>
      </c>
      <c r="S260" t="s">
        <v>2602</v>
      </c>
      <c r="T260" t="s">
        <v>2590</v>
      </c>
    </row>
    <row r="261" spans="1:20" ht="22.5" customHeight="1" x14ac:dyDescent="0.2">
      <c r="A261" s="30" t="s">
        <v>1372</v>
      </c>
      <c r="B261" s="30" t="s">
        <v>1373</v>
      </c>
      <c r="C261" s="31" t="str">
        <f>HYPERLINK("http://atberg.aha.ru/mir/knk-24.jpg")</f>
        <v/>
      </c>
      <c r="D261" s="32"/>
      <c r="E261" s="30" t="s">
        <v>1374</v>
      </c>
      <c r="F261" s="33" t="s">
        <v>1375</v>
      </c>
      <c r="G261" s="30"/>
      <c r="H261" s="34" t="s">
        <v>1324</v>
      </c>
      <c r="I261" s="35"/>
      <c r="J261" s="36" t="s">
        <v>126</v>
      </c>
      <c r="K261" s="36" t="s">
        <v>1325</v>
      </c>
      <c r="L261" s="36" t="s">
        <v>2588</v>
      </c>
      <c r="M261" s="30" t="s">
        <v>1047</v>
      </c>
      <c r="N261" s="2" t="s">
        <v>1326</v>
      </c>
      <c r="O261" s="30" t="s">
        <v>80</v>
      </c>
      <c r="P261" s="3" t="s">
        <v>1115</v>
      </c>
      <c r="Q261" s="3" t="s">
        <v>1108</v>
      </c>
      <c r="R261" s="30">
        <v>31.35</v>
      </c>
      <c r="S261" t="s">
        <v>1327</v>
      </c>
      <c r="T261" t="s">
        <v>2590</v>
      </c>
    </row>
    <row r="262" spans="1:20" ht="56.25" customHeight="1" x14ac:dyDescent="0.2">
      <c r="A262" s="30" t="s">
        <v>1377</v>
      </c>
      <c r="B262" s="30" t="s">
        <v>1378</v>
      </c>
      <c r="C262" s="31" t="str">
        <f>HYPERLINK("http://atberg.aha.ru/mir/kno01.jpg")</f>
        <v/>
      </c>
      <c r="D262" s="32"/>
      <c r="E262" s="30" t="s">
        <v>1379</v>
      </c>
      <c r="F262" s="33" t="s">
        <v>1123</v>
      </c>
      <c r="G262" s="30"/>
      <c r="H262" s="34" t="s">
        <v>79</v>
      </c>
      <c r="I262" s="35"/>
      <c r="J262" s="36" t="s">
        <v>80</v>
      </c>
      <c r="K262" s="36" t="s">
        <v>1380</v>
      </c>
      <c r="L262" s="36" t="s">
        <v>2603</v>
      </c>
      <c r="M262" s="30" t="s">
        <v>1047</v>
      </c>
      <c r="N262" s="2" t="s">
        <v>1381</v>
      </c>
      <c r="O262" s="30" t="s">
        <v>80</v>
      </c>
      <c r="P262" s="3" t="s">
        <v>1382</v>
      </c>
      <c r="Q262" s="3" t="s">
        <v>1383</v>
      </c>
      <c r="R262" s="30">
        <v>209</v>
      </c>
      <c r="S262" t="s">
        <v>2604</v>
      </c>
      <c r="T262" t="s">
        <v>2605</v>
      </c>
    </row>
    <row r="263" spans="1:20" ht="56.25" customHeight="1" x14ac:dyDescent="0.2">
      <c r="A263" s="30" t="s">
        <v>1386</v>
      </c>
      <c r="B263" s="30" t="s">
        <v>1387</v>
      </c>
      <c r="C263" s="31" t="str">
        <f>HYPERLINK("http://atberg.aha.ru/mir/kno02.jpg")</f>
        <v/>
      </c>
      <c r="D263" s="32"/>
      <c r="E263" s="30" t="s">
        <v>1388</v>
      </c>
      <c r="F263" s="33" t="s">
        <v>1134</v>
      </c>
      <c r="G263" s="30"/>
      <c r="H263" s="34" t="s">
        <v>79</v>
      </c>
      <c r="I263" s="35"/>
      <c r="J263" s="36" t="s">
        <v>80</v>
      </c>
      <c r="K263" s="36" t="s">
        <v>1380</v>
      </c>
      <c r="L263" s="36" t="s">
        <v>2603</v>
      </c>
      <c r="M263" s="30" t="s">
        <v>1047</v>
      </c>
      <c r="N263" s="2" t="s">
        <v>1389</v>
      </c>
      <c r="O263" s="30" t="s">
        <v>80</v>
      </c>
      <c r="P263" s="3" t="s">
        <v>1382</v>
      </c>
      <c r="Q263" s="3" t="s">
        <v>1383</v>
      </c>
      <c r="R263" s="30">
        <v>209</v>
      </c>
      <c r="S263" t="s">
        <v>2606</v>
      </c>
      <c r="T263" t="s">
        <v>2605</v>
      </c>
    </row>
    <row r="264" spans="1:20" ht="56.25" customHeight="1" x14ac:dyDescent="0.2">
      <c r="A264" s="30" t="s">
        <v>1390</v>
      </c>
      <c r="B264" s="30" t="s">
        <v>1391</v>
      </c>
      <c r="C264" s="31" t="str">
        <f>HYPERLINK("http://atberg.aha.ru/mir/kno03.jpg")</f>
        <v/>
      </c>
      <c r="D264" s="32"/>
      <c r="E264" s="30" t="s">
        <v>1392</v>
      </c>
      <c r="F264" s="33" t="s">
        <v>1146</v>
      </c>
      <c r="G264" s="30"/>
      <c r="H264" s="34" t="s">
        <v>79</v>
      </c>
      <c r="I264" s="35"/>
      <c r="J264" s="36" t="s">
        <v>80</v>
      </c>
      <c r="K264" s="36" t="s">
        <v>1380</v>
      </c>
      <c r="L264" s="36" t="s">
        <v>2603</v>
      </c>
      <c r="M264" s="30" t="s">
        <v>1047</v>
      </c>
      <c r="N264" s="2" t="s">
        <v>1389</v>
      </c>
      <c r="O264" s="30" t="s">
        <v>80</v>
      </c>
      <c r="P264" s="3" t="s">
        <v>1382</v>
      </c>
      <c r="Q264" s="3" t="s">
        <v>1383</v>
      </c>
      <c r="R264" s="30">
        <v>209</v>
      </c>
      <c r="S264" t="s">
        <v>1384</v>
      </c>
      <c r="T264" t="s">
        <v>2605</v>
      </c>
    </row>
    <row r="265" spans="1:20" ht="38.25" customHeight="1" x14ac:dyDescent="0.2">
      <c r="A265" s="30" t="s">
        <v>1394</v>
      </c>
      <c r="B265" s="30" t="s">
        <v>1395</v>
      </c>
      <c r="C265" s="31" t="str">
        <f>HYPERLINK("http://atberg.aha.ru/mir/slv-20.jpg")</f>
        <v/>
      </c>
      <c r="D265" s="32" t="s">
        <v>1396</v>
      </c>
      <c r="E265" s="30" t="s">
        <v>1397</v>
      </c>
      <c r="F265" s="33" t="s">
        <v>1398</v>
      </c>
      <c r="G265" s="30"/>
      <c r="H265" s="34"/>
      <c r="I265" s="35"/>
      <c r="J265" s="36" t="s">
        <v>1399</v>
      </c>
      <c r="K265" s="36" t="s">
        <v>1400</v>
      </c>
      <c r="L265" s="36" t="s">
        <v>2607</v>
      </c>
      <c r="M265" s="30" t="s">
        <v>1401</v>
      </c>
      <c r="N265" s="2" t="s">
        <v>128</v>
      </c>
      <c r="O265" s="30" t="s">
        <v>1402</v>
      </c>
      <c r="P265" s="3" t="s">
        <v>1403</v>
      </c>
      <c r="Q265" s="3" t="s">
        <v>1404</v>
      </c>
      <c r="R265" s="30">
        <v>1004.67</v>
      </c>
      <c r="S265" t="s">
        <v>1405</v>
      </c>
      <c r="T265" t="s">
        <v>2608</v>
      </c>
    </row>
    <row r="266" spans="1:20" ht="51" customHeight="1" x14ac:dyDescent="0.2">
      <c r="A266" s="30" t="s">
        <v>1407</v>
      </c>
      <c r="B266" s="30" t="s">
        <v>1408</v>
      </c>
      <c r="C266" s="31" t="str">
        <f>HYPERLINK("http://atberg.aha.ru/mir/slv-19.jpg")</f>
        <v/>
      </c>
      <c r="D266" s="32" t="s">
        <v>1396</v>
      </c>
      <c r="E266" s="30" t="s">
        <v>1409</v>
      </c>
      <c r="F266" s="33" t="s">
        <v>1410</v>
      </c>
      <c r="G266" s="30"/>
      <c r="H266" s="34"/>
      <c r="I266" s="35"/>
      <c r="J266" s="36" t="s">
        <v>1399</v>
      </c>
      <c r="K266" s="36" t="s">
        <v>1411</v>
      </c>
      <c r="L266" s="36" t="s">
        <v>2609</v>
      </c>
      <c r="M266" s="30" t="s">
        <v>1401</v>
      </c>
      <c r="N266" s="2" t="s">
        <v>1412</v>
      </c>
      <c r="O266" s="30" t="s">
        <v>1402</v>
      </c>
      <c r="P266" s="3" t="s">
        <v>85</v>
      </c>
      <c r="Q266" s="3" t="s">
        <v>1404</v>
      </c>
      <c r="R266" s="30">
        <v>1298</v>
      </c>
      <c r="S266" t="s">
        <v>1413</v>
      </c>
      <c r="T266" t="s">
        <v>2608</v>
      </c>
    </row>
    <row r="267" spans="1:20" ht="38.25" customHeight="1" x14ac:dyDescent="0.2">
      <c r="A267" s="30" t="s">
        <v>1415</v>
      </c>
      <c r="B267" s="30" t="s">
        <v>1416</v>
      </c>
      <c r="C267" s="31" t="str">
        <f>HYPERLINK("http://atberg.aha.ru/mir/slv-18.jpg")</f>
        <v/>
      </c>
      <c r="D267" s="32" t="s">
        <v>1396</v>
      </c>
      <c r="E267" s="30" t="s">
        <v>1417</v>
      </c>
      <c r="F267" s="33" t="s">
        <v>1418</v>
      </c>
      <c r="G267" s="30"/>
      <c r="H267" s="34"/>
      <c r="I267" s="35"/>
      <c r="J267" s="36" t="s">
        <v>1399</v>
      </c>
      <c r="K267" s="36" t="s">
        <v>1419</v>
      </c>
      <c r="L267" s="36" t="s">
        <v>2610</v>
      </c>
      <c r="M267" s="30" t="s">
        <v>1401</v>
      </c>
      <c r="N267" s="2" t="s">
        <v>1412</v>
      </c>
      <c r="O267" s="30" t="s">
        <v>1420</v>
      </c>
      <c r="P267" s="3" t="s">
        <v>85</v>
      </c>
      <c r="Q267" s="3"/>
      <c r="R267" s="30">
        <v>2205.5</v>
      </c>
      <c r="S267" t="s">
        <v>1421</v>
      </c>
      <c r="T267" t="s">
        <v>2608</v>
      </c>
    </row>
    <row r="268" spans="1:20" ht="37.5" customHeight="1" x14ac:dyDescent="0.2">
      <c r="A268" s="30" t="s">
        <v>1424</v>
      </c>
      <c r="B268" s="30" t="s">
        <v>1425</v>
      </c>
      <c r="C268" s="31" t="str">
        <f>HYPERLINK("http://atberg.aha.ru/avto/prdd07.jpg")</f>
        <v/>
      </c>
      <c r="D268" s="32"/>
      <c r="E268" s="30" t="s">
        <v>1426</v>
      </c>
      <c r="F268" s="33" t="s">
        <v>1427</v>
      </c>
      <c r="G268" s="30"/>
      <c r="H268" s="34"/>
      <c r="I268" s="35"/>
      <c r="J268" s="36" t="s">
        <v>126</v>
      </c>
      <c r="K268" s="36" t="s">
        <v>1428</v>
      </c>
      <c r="L268" s="36" t="s">
        <v>2611</v>
      </c>
      <c r="M268" s="30" t="s">
        <v>33</v>
      </c>
      <c r="N268" s="2" t="s">
        <v>1429</v>
      </c>
      <c r="O268" s="30" t="s">
        <v>279</v>
      </c>
      <c r="P268" s="3" t="s">
        <v>1430</v>
      </c>
      <c r="Q268" s="3"/>
      <c r="R268" s="30">
        <v>63.25</v>
      </c>
      <c r="S268" t="s">
        <v>1431</v>
      </c>
      <c r="T268" t="s">
        <v>2612</v>
      </c>
    </row>
    <row r="269" spans="1:20" ht="63.75" customHeight="1" x14ac:dyDescent="0.2">
      <c r="A269" s="30" t="s">
        <v>1434</v>
      </c>
      <c r="B269" s="30" t="s">
        <v>1435</v>
      </c>
      <c r="C269" s="31" t="str">
        <f>HYPERLINK("http://atberg.aha.ru/avto/pdd-09.jpg")</f>
        <v/>
      </c>
      <c r="D269" s="32" t="s">
        <v>1436</v>
      </c>
      <c r="E269" s="30" t="s">
        <v>1437</v>
      </c>
      <c r="F269" s="33" t="s">
        <v>1438</v>
      </c>
      <c r="G269" s="30"/>
      <c r="H269" s="34"/>
      <c r="I269" s="35"/>
      <c r="J269" s="36" t="s">
        <v>126</v>
      </c>
      <c r="K269" s="36" t="s">
        <v>1439</v>
      </c>
      <c r="L269" s="36" t="s">
        <v>2613</v>
      </c>
      <c r="M269" s="30" t="s">
        <v>1440</v>
      </c>
      <c r="N269" s="2" t="s">
        <v>1441</v>
      </c>
      <c r="O269" s="30" t="s">
        <v>237</v>
      </c>
      <c r="P269" s="3" t="s">
        <v>20</v>
      </c>
      <c r="Q269" s="3"/>
      <c r="R269" s="30">
        <v>264.92</v>
      </c>
      <c r="S269" t="s">
        <v>1442</v>
      </c>
      <c r="T269" t="s">
        <v>2614</v>
      </c>
    </row>
    <row r="270" spans="1:20" ht="63.75" customHeight="1" x14ac:dyDescent="0.2">
      <c r="A270" s="30" t="s">
        <v>1444</v>
      </c>
      <c r="B270" s="30" t="s">
        <v>1445</v>
      </c>
      <c r="C270" s="37"/>
      <c r="D270" s="32" t="s">
        <v>1446</v>
      </c>
      <c r="E270" s="30" t="s">
        <v>1447</v>
      </c>
      <c r="F270" s="33" t="s">
        <v>1448</v>
      </c>
      <c r="G270" s="30"/>
      <c r="H270" s="34"/>
      <c r="I270" s="35"/>
      <c r="J270" s="36" t="s">
        <v>126</v>
      </c>
      <c r="K270" s="36" t="s">
        <v>138</v>
      </c>
      <c r="L270" s="36" t="s">
        <v>1451</v>
      </c>
      <c r="M270" s="30" t="s">
        <v>1440</v>
      </c>
      <c r="N270" s="2" t="s">
        <v>1449</v>
      </c>
      <c r="O270" s="30" t="s">
        <v>237</v>
      </c>
      <c r="P270" s="3" t="s">
        <v>20</v>
      </c>
      <c r="Q270" s="3"/>
      <c r="R270" s="30">
        <v>281.60000000000002</v>
      </c>
      <c r="S270" t="s">
        <v>1450</v>
      </c>
      <c r="T270" t="s">
        <v>2614</v>
      </c>
    </row>
    <row r="271" spans="1:20" ht="22.5" customHeight="1" x14ac:dyDescent="0.2">
      <c r="A271" s="30" t="s">
        <v>1454</v>
      </c>
      <c r="B271" s="30" t="s">
        <v>1455</v>
      </c>
      <c r="C271" s="31" t="str">
        <f>HYPERLINK("http://atberg.aha.ru/mir/vrv-01.jpg")</f>
        <v/>
      </c>
      <c r="D271" s="32"/>
      <c r="E271" s="30" t="s">
        <v>1456</v>
      </c>
      <c r="F271" s="33" t="s">
        <v>1457</v>
      </c>
      <c r="G271" s="30"/>
      <c r="H271" s="34" t="s">
        <v>1021</v>
      </c>
      <c r="I271" s="35"/>
      <c r="J271" s="36" t="s">
        <v>869</v>
      </c>
      <c r="K271" s="36" t="s">
        <v>1458</v>
      </c>
      <c r="L271" s="36" t="s">
        <v>2615</v>
      </c>
      <c r="M271" s="30" t="s">
        <v>1459</v>
      </c>
      <c r="N271" s="2" t="s">
        <v>1460</v>
      </c>
      <c r="O271" s="30" t="s">
        <v>1107</v>
      </c>
      <c r="P271" s="3" t="s">
        <v>1461</v>
      </c>
      <c r="Q271" s="3" t="s">
        <v>1462</v>
      </c>
      <c r="R271" s="30">
        <v>55</v>
      </c>
      <c r="S271" t="s">
        <v>2616</v>
      </c>
      <c r="T271" t="s">
        <v>2617</v>
      </c>
    </row>
    <row r="272" spans="1:20" ht="22.5" customHeight="1" x14ac:dyDescent="0.2">
      <c r="A272" s="30" t="s">
        <v>1465</v>
      </c>
      <c r="B272" s="30" t="s">
        <v>1466</v>
      </c>
      <c r="C272" s="31" t="str">
        <f>HYPERLINK("http://atberg.aha.ru/mir/vrv-01.jpg")</f>
        <v/>
      </c>
      <c r="D272" s="32"/>
      <c r="E272" s="30" t="s">
        <v>1467</v>
      </c>
      <c r="F272" s="33" t="s">
        <v>1468</v>
      </c>
      <c r="G272" s="30"/>
      <c r="H272" s="34" t="s">
        <v>1021</v>
      </c>
      <c r="I272" s="35"/>
      <c r="J272" s="36" t="s">
        <v>869</v>
      </c>
      <c r="K272" s="36" t="s">
        <v>1458</v>
      </c>
      <c r="L272" s="36" t="s">
        <v>2615</v>
      </c>
      <c r="M272" s="30" t="s">
        <v>1459</v>
      </c>
      <c r="N272" s="2" t="s">
        <v>1460</v>
      </c>
      <c r="O272" s="30" t="s">
        <v>1107</v>
      </c>
      <c r="P272" s="3" t="s">
        <v>1461</v>
      </c>
      <c r="Q272" s="3" t="s">
        <v>1462</v>
      </c>
      <c r="R272" s="30">
        <v>55</v>
      </c>
      <c r="S272" t="s">
        <v>2618</v>
      </c>
      <c r="T272" t="s">
        <v>2617</v>
      </c>
    </row>
    <row r="273" spans="1:20" ht="22.5" customHeight="1" x14ac:dyDescent="0.2">
      <c r="A273" s="30" t="s">
        <v>1470</v>
      </c>
      <c r="B273" s="30" t="s">
        <v>1471</v>
      </c>
      <c r="C273" s="31" t="str">
        <f>HYPERLINK("http://www.atberg.aha.ru/atberg/vra02.jpg")</f>
        <v/>
      </c>
      <c r="D273" s="32"/>
      <c r="E273" s="30" t="s">
        <v>1472</v>
      </c>
      <c r="F273" s="33" t="s">
        <v>1473</v>
      </c>
      <c r="G273" s="30"/>
      <c r="H273" s="34" t="s">
        <v>30</v>
      </c>
      <c r="I273" s="35"/>
      <c r="J273" s="36" t="s">
        <v>31</v>
      </c>
      <c r="K273" s="36" t="s">
        <v>1474</v>
      </c>
      <c r="L273" s="36" t="s">
        <v>2619</v>
      </c>
      <c r="M273" s="30" t="s">
        <v>1459</v>
      </c>
      <c r="N273" s="2" t="s">
        <v>1475</v>
      </c>
      <c r="O273" s="30" t="s">
        <v>35</v>
      </c>
      <c r="P273" s="3" t="s">
        <v>1312</v>
      </c>
      <c r="Q273" s="3" t="s">
        <v>1462</v>
      </c>
      <c r="R273" s="30">
        <v>61.42</v>
      </c>
      <c r="S273" t="s">
        <v>2620</v>
      </c>
      <c r="T273" t="s">
        <v>2621</v>
      </c>
    </row>
    <row r="274" spans="1:20" ht="22.5" customHeight="1" x14ac:dyDescent="0.2">
      <c r="A274" s="30" t="s">
        <v>1478</v>
      </c>
      <c r="B274" s="30" t="s">
        <v>1479</v>
      </c>
      <c r="C274" s="31" t="str">
        <f>HYPERLINK("http://www.atberg.aha.ru/atberg/vra01.jpg")</f>
        <v/>
      </c>
      <c r="D274" s="32"/>
      <c r="E274" s="30" t="s">
        <v>1480</v>
      </c>
      <c r="F274" s="33" t="s">
        <v>1481</v>
      </c>
      <c r="G274" s="30"/>
      <c r="H274" s="34" t="s">
        <v>30</v>
      </c>
      <c r="I274" s="35"/>
      <c r="J274" s="36" t="s">
        <v>31</v>
      </c>
      <c r="K274" s="36" t="s">
        <v>1474</v>
      </c>
      <c r="L274" s="36" t="s">
        <v>2619</v>
      </c>
      <c r="M274" s="30" t="s">
        <v>1459</v>
      </c>
      <c r="N274" s="2" t="s">
        <v>1475</v>
      </c>
      <c r="O274" s="30" t="s">
        <v>35</v>
      </c>
      <c r="P274" s="3" t="s">
        <v>1312</v>
      </c>
      <c r="Q274" s="3" t="s">
        <v>1462</v>
      </c>
      <c r="R274" s="30">
        <v>61.42</v>
      </c>
      <c r="S274" t="s">
        <v>2622</v>
      </c>
      <c r="T274" t="s">
        <v>2621</v>
      </c>
    </row>
    <row r="275" spans="1:20" ht="22.5" customHeight="1" x14ac:dyDescent="0.2">
      <c r="A275" s="30" t="s">
        <v>1482</v>
      </c>
      <c r="B275" s="30" t="s">
        <v>1483</v>
      </c>
      <c r="C275" s="31" t="str">
        <f>HYPERLINK("http://atberg.aha.ru/atberg/vra11.jpg")</f>
        <v/>
      </c>
      <c r="D275" s="32"/>
      <c r="E275" s="30" t="s">
        <v>1484</v>
      </c>
      <c r="F275" s="33" t="s">
        <v>1485</v>
      </c>
      <c r="G275" s="30"/>
      <c r="H275" s="34" t="s">
        <v>30</v>
      </c>
      <c r="I275" s="35"/>
      <c r="J275" s="36" t="s">
        <v>31</v>
      </c>
      <c r="K275" s="36" t="s">
        <v>1486</v>
      </c>
      <c r="L275" s="36" t="s">
        <v>2615</v>
      </c>
      <c r="M275" s="30" t="s">
        <v>1459</v>
      </c>
      <c r="N275" s="2" t="s">
        <v>1475</v>
      </c>
      <c r="O275" s="30" t="s">
        <v>35</v>
      </c>
      <c r="P275" s="3" t="s">
        <v>1312</v>
      </c>
      <c r="Q275" s="3" t="s">
        <v>1462</v>
      </c>
      <c r="R275" s="30">
        <v>61.42</v>
      </c>
      <c r="S275" t="s">
        <v>2623</v>
      </c>
      <c r="T275" t="s">
        <v>2621</v>
      </c>
    </row>
    <row r="276" spans="1:20" ht="22.5" customHeight="1" x14ac:dyDescent="0.2">
      <c r="A276" s="30" t="s">
        <v>1487</v>
      </c>
      <c r="B276" s="30" t="s">
        <v>1488</v>
      </c>
      <c r="C276" s="31" t="str">
        <f>HYPERLINK("http://atberg.aha.ru/atberg/vra09.jpg")</f>
        <v/>
      </c>
      <c r="D276" s="32"/>
      <c r="E276" s="30" t="s">
        <v>1489</v>
      </c>
      <c r="F276" s="33" t="s">
        <v>1490</v>
      </c>
      <c r="G276" s="30"/>
      <c r="H276" s="34" t="s">
        <v>30</v>
      </c>
      <c r="I276" s="35"/>
      <c r="J276" s="36" t="s">
        <v>31</v>
      </c>
      <c r="K276" s="36" t="s">
        <v>1474</v>
      </c>
      <c r="L276" s="36" t="s">
        <v>2619</v>
      </c>
      <c r="M276" s="30" t="s">
        <v>1459</v>
      </c>
      <c r="N276" s="2" t="s">
        <v>1475</v>
      </c>
      <c r="O276" s="30" t="s">
        <v>35</v>
      </c>
      <c r="P276" s="3" t="s">
        <v>1312</v>
      </c>
      <c r="Q276" s="3" t="s">
        <v>1462</v>
      </c>
      <c r="R276" s="30">
        <v>61.42</v>
      </c>
      <c r="S276" t="s">
        <v>2624</v>
      </c>
      <c r="T276" t="s">
        <v>2621</v>
      </c>
    </row>
    <row r="277" spans="1:20" ht="22.5" customHeight="1" x14ac:dyDescent="0.2">
      <c r="A277" s="30" t="s">
        <v>1491</v>
      </c>
      <c r="B277" s="30" t="s">
        <v>1492</v>
      </c>
      <c r="C277" s="31" t="str">
        <f>HYPERLINK("http://www.atberg.aha.ru/atberg/vra06.jpg")</f>
        <v/>
      </c>
      <c r="D277" s="32"/>
      <c r="E277" s="30" t="s">
        <v>1493</v>
      </c>
      <c r="F277" s="33" t="s">
        <v>1494</v>
      </c>
      <c r="G277" s="30"/>
      <c r="H277" s="34" t="s">
        <v>30</v>
      </c>
      <c r="I277" s="35"/>
      <c r="J277" s="36" t="s">
        <v>31</v>
      </c>
      <c r="K277" s="36" t="s">
        <v>1474</v>
      </c>
      <c r="L277" s="36" t="s">
        <v>2619</v>
      </c>
      <c r="M277" s="30" t="s">
        <v>1459</v>
      </c>
      <c r="N277" s="2" t="s">
        <v>1475</v>
      </c>
      <c r="O277" s="30" t="s">
        <v>35</v>
      </c>
      <c r="P277" s="3" t="s">
        <v>1312</v>
      </c>
      <c r="Q277" s="3" t="s">
        <v>1462</v>
      </c>
      <c r="R277" s="30">
        <v>61.42</v>
      </c>
      <c r="S277" t="s">
        <v>2625</v>
      </c>
      <c r="T277" t="s">
        <v>2621</v>
      </c>
    </row>
    <row r="278" spans="1:20" ht="22.5" customHeight="1" x14ac:dyDescent="0.2">
      <c r="A278" s="30" t="s">
        <v>1495</v>
      </c>
      <c r="B278" s="30" t="s">
        <v>1496</v>
      </c>
      <c r="C278" s="31" t="str">
        <f>HYPERLINK("http://www.atberg.aha.ru/atberg/vra05.jpg")</f>
        <v/>
      </c>
      <c r="D278" s="32"/>
      <c r="E278" s="30" t="s">
        <v>1497</v>
      </c>
      <c r="F278" s="33" t="s">
        <v>1498</v>
      </c>
      <c r="G278" s="30"/>
      <c r="H278" s="34" t="s">
        <v>30</v>
      </c>
      <c r="I278" s="35"/>
      <c r="J278" s="36" t="s">
        <v>31</v>
      </c>
      <c r="K278" s="36" t="s">
        <v>1474</v>
      </c>
      <c r="L278" s="36" t="s">
        <v>2619</v>
      </c>
      <c r="M278" s="30" t="s">
        <v>1459</v>
      </c>
      <c r="N278" s="2" t="s">
        <v>1475</v>
      </c>
      <c r="O278" s="30" t="s">
        <v>35</v>
      </c>
      <c r="P278" s="3" t="s">
        <v>1312</v>
      </c>
      <c r="Q278" s="3" t="s">
        <v>1462</v>
      </c>
      <c r="R278" s="30">
        <v>61.42</v>
      </c>
      <c r="S278" t="s">
        <v>2626</v>
      </c>
      <c r="T278" t="s">
        <v>2621</v>
      </c>
    </row>
    <row r="279" spans="1:20" ht="22.5" customHeight="1" x14ac:dyDescent="0.2">
      <c r="A279" s="30" t="s">
        <v>1499</v>
      </c>
      <c r="B279" s="30" t="s">
        <v>1500</v>
      </c>
      <c r="C279" s="31" t="str">
        <f>HYPERLINK("http://atberg.aha.ru/atberg/vra12.jpg")</f>
        <v/>
      </c>
      <c r="D279" s="32"/>
      <c r="E279" s="30" t="s">
        <v>1501</v>
      </c>
      <c r="F279" s="33" t="s">
        <v>1502</v>
      </c>
      <c r="G279" s="30"/>
      <c r="H279" s="34" t="s">
        <v>30</v>
      </c>
      <c r="I279" s="35"/>
      <c r="J279" s="36" t="s">
        <v>31</v>
      </c>
      <c r="K279" s="36" t="s">
        <v>1474</v>
      </c>
      <c r="L279" s="36" t="s">
        <v>2619</v>
      </c>
      <c r="M279" s="30" t="s">
        <v>1459</v>
      </c>
      <c r="N279" s="2" t="s">
        <v>1475</v>
      </c>
      <c r="O279" s="30" t="s">
        <v>35</v>
      </c>
      <c r="P279" s="3" t="s">
        <v>1312</v>
      </c>
      <c r="Q279" s="3" t="s">
        <v>1462</v>
      </c>
      <c r="R279" s="30">
        <v>61.42</v>
      </c>
      <c r="S279" t="s">
        <v>2627</v>
      </c>
      <c r="T279" t="s">
        <v>2621</v>
      </c>
    </row>
    <row r="280" spans="1:20" ht="22.5" customHeight="1" x14ac:dyDescent="0.2">
      <c r="A280" s="30" t="s">
        <v>1503</v>
      </c>
      <c r="B280" s="30" t="s">
        <v>1504</v>
      </c>
      <c r="C280" s="31" t="str">
        <f>HYPERLINK("http://www.atberg.aha.ru/atberg/vra04.jpg")</f>
        <v/>
      </c>
      <c r="D280" s="32"/>
      <c r="E280" s="30" t="s">
        <v>1505</v>
      </c>
      <c r="F280" s="33" t="s">
        <v>1506</v>
      </c>
      <c r="G280" s="30"/>
      <c r="H280" s="34" t="s">
        <v>30</v>
      </c>
      <c r="I280" s="35"/>
      <c r="J280" s="36" t="s">
        <v>31</v>
      </c>
      <c r="K280" s="36" t="s">
        <v>1474</v>
      </c>
      <c r="L280" s="36" t="s">
        <v>2619</v>
      </c>
      <c r="M280" s="30" t="s">
        <v>1459</v>
      </c>
      <c r="N280" s="2" t="s">
        <v>1475</v>
      </c>
      <c r="O280" s="30" t="s">
        <v>35</v>
      </c>
      <c r="P280" s="3" t="s">
        <v>1312</v>
      </c>
      <c r="Q280" s="3" t="s">
        <v>1462</v>
      </c>
      <c r="R280" s="30">
        <v>61.42</v>
      </c>
      <c r="S280" t="s">
        <v>2628</v>
      </c>
      <c r="T280" t="s">
        <v>2621</v>
      </c>
    </row>
    <row r="281" spans="1:20" ht="22.5" customHeight="1" x14ac:dyDescent="0.2">
      <c r="A281" s="30" t="s">
        <v>1507</v>
      </c>
      <c r="B281" s="30" t="s">
        <v>1508</v>
      </c>
      <c r="C281" s="31" t="str">
        <f>HYPERLINK("http://atberg.aha.ru/atberg/vra10.jpg")</f>
        <v/>
      </c>
      <c r="D281" s="32"/>
      <c r="E281" s="30" t="s">
        <v>1509</v>
      </c>
      <c r="F281" s="33" t="s">
        <v>1510</v>
      </c>
      <c r="G281" s="30"/>
      <c r="H281" s="34" t="s">
        <v>30</v>
      </c>
      <c r="I281" s="35"/>
      <c r="J281" s="36" t="s">
        <v>31</v>
      </c>
      <c r="K281" s="36" t="s">
        <v>1474</v>
      </c>
      <c r="L281" s="36" t="s">
        <v>2619</v>
      </c>
      <c r="M281" s="30" t="s">
        <v>1459</v>
      </c>
      <c r="N281" s="2" t="s">
        <v>1475</v>
      </c>
      <c r="O281" s="30" t="s">
        <v>35</v>
      </c>
      <c r="P281" s="3" t="s">
        <v>1312</v>
      </c>
      <c r="Q281" s="3" t="s">
        <v>1462</v>
      </c>
      <c r="R281" s="30">
        <v>61.42</v>
      </c>
      <c r="S281" t="s">
        <v>2629</v>
      </c>
      <c r="T281" t="s">
        <v>2621</v>
      </c>
    </row>
    <row r="282" spans="1:20" ht="22.5" customHeight="1" x14ac:dyDescent="0.2">
      <c r="A282" s="30" t="s">
        <v>1511</v>
      </c>
      <c r="B282" s="30" t="s">
        <v>1512</v>
      </c>
      <c r="C282" s="31" t="str">
        <f>HYPERLINK("http://www.atberg.aha.ru/atberg/vra03.jpg")</f>
        <v/>
      </c>
      <c r="D282" s="32"/>
      <c r="E282" s="30" t="s">
        <v>1513</v>
      </c>
      <c r="F282" s="33" t="s">
        <v>1514</v>
      </c>
      <c r="G282" s="30"/>
      <c r="H282" s="34" t="s">
        <v>30</v>
      </c>
      <c r="I282" s="35"/>
      <c r="J282" s="36" t="s">
        <v>31</v>
      </c>
      <c r="K282" s="36" t="s">
        <v>1474</v>
      </c>
      <c r="L282" s="36" t="s">
        <v>2619</v>
      </c>
      <c r="M282" s="30" t="s">
        <v>1459</v>
      </c>
      <c r="N282" s="2" t="s">
        <v>1475</v>
      </c>
      <c r="O282" s="30" t="s">
        <v>35</v>
      </c>
      <c r="P282" s="3" t="s">
        <v>1312</v>
      </c>
      <c r="Q282" s="3" t="s">
        <v>1462</v>
      </c>
      <c r="R282" s="30">
        <v>61.42</v>
      </c>
      <c r="S282" t="s">
        <v>2630</v>
      </c>
      <c r="T282" t="s">
        <v>2621</v>
      </c>
    </row>
    <row r="283" spans="1:20" ht="33.75" customHeight="1" x14ac:dyDescent="0.2">
      <c r="A283" s="30" t="s">
        <v>1516</v>
      </c>
      <c r="B283" s="30" t="s">
        <v>1517</v>
      </c>
      <c r="C283" s="31" t="str">
        <f>HYPERLINK("http://www.atberg.aha.ru/raskr/vodnraskrbelchonok.gif")</f>
        <v/>
      </c>
      <c r="D283" s="32"/>
      <c r="E283" s="30" t="s">
        <v>1518</v>
      </c>
      <c r="F283" s="33" t="s">
        <v>1519</v>
      </c>
      <c r="G283" s="30"/>
      <c r="H283" s="34" t="s">
        <v>30</v>
      </c>
      <c r="I283" s="35"/>
      <c r="J283" s="36" t="s">
        <v>31</v>
      </c>
      <c r="K283" s="36" t="s">
        <v>1520</v>
      </c>
      <c r="L283" s="36" t="s">
        <v>2631</v>
      </c>
      <c r="M283" s="30" t="s">
        <v>1521</v>
      </c>
      <c r="N283" s="2" t="s">
        <v>1522</v>
      </c>
      <c r="O283" s="30" t="s">
        <v>1107</v>
      </c>
      <c r="P283" s="3" t="s">
        <v>1523</v>
      </c>
      <c r="Q283" s="3" t="s">
        <v>1462</v>
      </c>
      <c r="R283" s="30">
        <v>53.35</v>
      </c>
      <c r="S283" t="s">
        <v>2632</v>
      </c>
      <c r="T283" t="s">
        <v>2633</v>
      </c>
    </row>
    <row r="284" spans="1:20" ht="22.5" customHeight="1" x14ac:dyDescent="0.2">
      <c r="A284" s="30" t="s">
        <v>1526</v>
      </c>
      <c r="B284" s="30" t="s">
        <v>1527</v>
      </c>
      <c r="C284" s="31" t="str">
        <f>HYPERLINK("http://atberg.aha.ru/raskr/rv18.gif")</f>
        <v/>
      </c>
      <c r="D284" s="32"/>
      <c r="E284" s="30" t="s">
        <v>1528</v>
      </c>
      <c r="F284" s="33" t="s">
        <v>1529</v>
      </c>
      <c r="G284" s="30"/>
      <c r="H284" s="34" t="s">
        <v>30</v>
      </c>
      <c r="I284" s="35"/>
      <c r="J284" s="36" t="s">
        <v>31</v>
      </c>
      <c r="K284" s="36" t="s">
        <v>1530</v>
      </c>
      <c r="L284" s="36" t="s">
        <v>2588</v>
      </c>
      <c r="M284" s="30" t="s">
        <v>1521</v>
      </c>
      <c r="N284" s="2" t="s">
        <v>1522</v>
      </c>
      <c r="O284" s="30" t="s">
        <v>1107</v>
      </c>
      <c r="P284" s="3" t="s">
        <v>1523</v>
      </c>
      <c r="Q284" s="3" t="s">
        <v>1462</v>
      </c>
      <c r="R284" s="30">
        <v>53.35</v>
      </c>
      <c r="S284" t="s">
        <v>2634</v>
      </c>
      <c r="T284" t="s">
        <v>2633</v>
      </c>
    </row>
    <row r="285" spans="1:20" ht="33.75" customHeight="1" x14ac:dyDescent="0.2">
      <c r="A285" s="30" t="s">
        <v>1531</v>
      </c>
      <c r="B285" s="30" t="s">
        <v>1532</v>
      </c>
      <c r="C285" s="31" t="str">
        <f>HYPERLINK("http://www.atberg.aha.ru/raskr/rkvodveselyezagadki.gif")</f>
        <v/>
      </c>
      <c r="D285" s="32"/>
      <c r="E285" s="30" t="s">
        <v>1533</v>
      </c>
      <c r="F285" s="33" t="s">
        <v>1534</v>
      </c>
      <c r="G285" s="30"/>
      <c r="H285" s="34" t="s">
        <v>30</v>
      </c>
      <c r="I285" s="35"/>
      <c r="J285" s="36" t="s">
        <v>31</v>
      </c>
      <c r="K285" s="36" t="s">
        <v>1535</v>
      </c>
      <c r="L285" s="36" t="s">
        <v>2635</v>
      </c>
      <c r="M285" s="30" t="s">
        <v>1150</v>
      </c>
      <c r="N285" s="2" t="s">
        <v>1522</v>
      </c>
      <c r="O285" s="30" t="s">
        <v>1107</v>
      </c>
      <c r="P285" s="3" t="s">
        <v>1430</v>
      </c>
      <c r="Q285" s="3" t="s">
        <v>1462</v>
      </c>
      <c r="R285" s="30">
        <v>53.35</v>
      </c>
      <c r="S285" t="s">
        <v>2636</v>
      </c>
      <c r="T285" t="s">
        <v>2633</v>
      </c>
    </row>
    <row r="286" spans="1:20" ht="22.5" customHeight="1" x14ac:dyDescent="0.2">
      <c r="A286" s="30" t="s">
        <v>1536</v>
      </c>
      <c r="B286" s="30" t="s">
        <v>1537</v>
      </c>
      <c r="C286" s="31" t="str">
        <f>HYPERLINK("http://www.atberg.aha.ru/raskr/vkr02.gif")</f>
        <v/>
      </c>
      <c r="D286" s="32"/>
      <c r="E286" s="30" t="s">
        <v>1538</v>
      </c>
      <c r="F286" s="33" t="s">
        <v>878</v>
      </c>
      <c r="G286" s="30"/>
      <c r="H286" s="34" t="s">
        <v>30</v>
      </c>
      <c r="I286" s="35"/>
      <c r="J286" s="36" t="s">
        <v>31</v>
      </c>
      <c r="K286" s="36" t="s">
        <v>1520</v>
      </c>
      <c r="L286" s="36" t="s">
        <v>2631</v>
      </c>
      <c r="M286" s="30" t="s">
        <v>1521</v>
      </c>
      <c r="N286" s="2" t="s">
        <v>1522</v>
      </c>
      <c r="O286" s="30" t="s">
        <v>1107</v>
      </c>
      <c r="P286" s="3" t="s">
        <v>1523</v>
      </c>
      <c r="Q286" s="3" t="s">
        <v>1462</v>
      </c>
      <c r="R286" s="30">
        <v>53.35</v>
      </c>
      <c r="S286" t="s">
        <v>2637</v>
      </c>
      <c r="T286" t="s">
        <v>2633</v>
      </c>
    </row>
    <row r="287" spans="1:20" ht="22.5" customHeight="1" x14ac:dyDescent="0.2">
      <c r="A287" s="30" t="s">
        <v>1539</v>
      </c>
      <c r="B287" s="30" t="s">
        <v>1540</v>
      </c>
      <c r="C287" s="31" t="str">
        <f>HYPERLINK("http://www.atberg.aha.ru/raskr/rv20.gif")</f>
        <v/>
      </c>
      <c r="D287" s="32"/>
      <c r="E287" s="30" t="s">
        <v>1541</v>
      </c>
      <c r="F287" s="33" t="s">
        <v>1542</v>
      </c>
      <c r="G287" s="30"/>
      <c r="H287" s="34" t="s">
        <v>30</v>
      </c>
      <c r="I287" s="35"/>
      <c r="J287" s="36" t="s">
        <v>31</v>
      </c>
      <c r="K287" s="36" t="s">
        <v>1520</v>
      </c>
      <c r="L287" s="36" t="s">
        <v>2631</v>
      </c>
      <c r="M287" s="30" t="s">
        <v>1521</v>
      </c>
      <c r="N287" s="2" t="s">
        <v>1522</v>
      </c>
      <c r="O287" s="30" t="s">
        <v>1107</v>
      </c>
      <c r="P287" s="3" t="s">
        <v>1523</v>
      </c>
      <c r="Q287" s="3" t="s">
        <v>1462</v>
      </c>
      <c r="R287" s="30">
        <v>53.35</v>
      </c>
      <c r="S287" t="s">
        <v>2638</v>
      </c>
      <c r="T287" t="s">
        <v>2633</v>
      </c>
    </row>
    <row r="288" spans="1:20" ht="22.5" customHeight="1" x14ac:dyDescent="0.2">
      <c r="A288" s="30" t="s">
        <v>1543</v>
      </c>
      <c r="B288" s="30" t="s">
        <v>1544</v>
      </c>
      <c r="C288" s="31" t="str">
        <f>HYPERLINK("http://www.atberg.aha.ru/raskr/rv17.gif")</f>
        <v/>
      </c>
      <c r="D288" s="32"/>
      <c r="E288" s="30" t="s">
        <v>1545</v>
      </c>
      <c r="F288" s="33" t="s">
        <v>1546</v>
      </c>
      <c r="G288" s="30"/>
      <c r="H288" s="34" t="s">
        <v>30</v>
      </c>
      <c r="I288" s="35"/>
      <c r="J288" s="36" t="s">
        <v>31</v>
      </c>
      <c r="K288" s="36" t="s">
        <v>1520</v>
      </c>
      <c r="L288" s="36" t="s">
        <v>2631</v>
      </c>
      <c r="M288" s="30" t="s">
        <v>1521</v>
      </c>
      <c r="N288" s="2" t="s">
        <v>1522</v>
      </c>
      <c r="O288" s="30" t="s">
        <v>1107</v>
      </c>
      <c r="P288" s="3" t="s">
        <v>1523</v>
      </c>
      <c r="Q288" s="3" t="s">
        <v>1462</v>
      </c>
      <c r="R288" s="30">
        <v>53.35</v>
      </c>
      <c r="S288" t="s">
        <v>2639</v>
      </c>
      <c r="T288" t="s">
        <v>2633</v>
      </c>
    </row>
    <row r="289" spans="1:20" ht="22.5" customHeight="1" x14ac:dyDescent="0.2">
      <c r="A289" s="30" t="s">
        <v>1547</v>
      </c>
      <c r="B289" s="30" t="s">
        <v>1548</v>
      </c>
      <c r="C289" s="31" t="str">
        <f>HYPERLINK("http://www.atberg.aha.ru/raskr/vkr08.gif")</f>
        <v/>
      </c>
      <c r="D289" s="32"/>
      <c r="E289" s="30" t="s">
        <v>1549</v>
      </c>
      <c r="F289" s="33" t="s">
        <v>1227</v>
      </c>
      <c r="G289" s="30"/>
      <c r="H289" s="34" t="s">
        <v>30</v>
      </c>
      <c r="I289" s="35"/>
      <c r="J289" s="36" t="s">
        <v>31</v>
      </c>
      <c r="K289" s="36" t="s">
        <v>1474</v>
      </c>
      <c r="L289" s="36" t="s">
        <v>2619</v>
      </c>
      <c r="M289" s="30" t="s">
        <v>1150</v>
      </c>
      <c r="N289" s="2" t="s">
        <v>1522</v>
      </c>
      <c r="O289" s="30" t="s">
        <v>1107</v>
      </c>
      <c r="P289" s="3" t="s">
        <v>1430</v>
      </c>
      <c r="Q289" s="3" t="s">
        <v>1462</v>
      </c>
      <c r="R289" s="30">
        <v>53.35</v>
      </c>
      <c r="S289" t="s">
        <v>2640</v>
      </c>
      <c r="T289" t="s">
        <v>2633</v>
      </c>
    </row>
    <row r="290" spans="1:20" ht="22.5" customHeight="1" x14ac:dyDescent="0.2">
      <c r="A290" s="30" t="s">
        <v>1550</v>
      </c>
      <c r="B290" s="30" t="s">
        <v>1551</v>
      </c>
      <c r="C290" s="31" t="str">
        <f>HYPERLINK("http://www.atberg.aha.ru/raskr/rv19.gif")</f>
        <v/>
      </c>
      <c r="D290" s="32"/>
      <c r="E290" s="30" t="s">
        <v>1552</v>
      </c>
      <c r="F290" s="33" t="s">
        <v>1553</v>
      </c>
      <c r="G290" s="30"/>
      <c r="H290" s="34" t="s">
        <v>30</v>
      </c>
      <c r="I290" s="35"/>
      <c r="J290" s="36" t="s">
        <v>31</v>
      </c>
      <c r="K290" s="36" t="s">
        <v>1520</v>
      </c>
      <c r="L290" s="36" t="s">
        <v>2631</v>
      </c>
      <c r="M290" s="30" t="s">
        <v>1521</v>
      </c>
      <c r="N290" s="2" t="s">
        <v>1522</v>
      </c>
      <c r="O290" s="30" t="s">
        <v>1107</v>
      </c>
      <c r="P290" s="3" t="s">
        <v>1430</v>
      </c>
      <c r="Q290" s="3" t="s">
        <v>1462</v>
      </c>
      <c r="R290" s="30">
        <v>53.35</v>
      </c>
      <c r="S290" t="s">
        <v>2641</v>
      </c>
      <c r="T290" t="s">
        <v>2633</v>
      </c>
    </row>
    <row r="291" spans="1:20" ht="22.5" customHeight="1" x14ac:dyDescent="0.2">
      <c r="A291" s="30" t="s">
        <v>1554</v>
      </c>
      <c r="B291" s="30" t="s">
        <v>1555</v>
      </c>
      <c r="C291" s="31" t="str">
        <f>HYPERLINK("http://www.atberg.aha.ru/raskr/vkr09.gif")</f>
        <v/>
      </c>
      <c r="D291" s="32"/>
      <c r="E291" s="30" t="s">
        <v>1556</v>
      </c>
      <c r="F291" s="33" t="s">
        <v>1557</v>
      </c>
      <c r="G291" s="30"/>
      <c r="H291" s="34" t="s">
        <v>30</v>
      </c>
      <c r="I291" s="35"/>
      <c r="J291" s="36" t="s">
        <v>31</v>
      </c>
      <c r="K291" s="36" t="s">
        <v>1520</v>
      </c>
      <c r="L291" s="36" t="s">
        <v>2631</v>
      </c>
      <c r="M291" s="30" t="s">
        <v>1150</v>
      </c>
      <c r="N291" s="2" t="s">
        <v>1522</v>
      </c>
      <c r="O291" s="30" t="s">
        <v>1107</v>
      </c>
      <c r="P291" s="3" t="s">
        <v>1430</v>
      </c>
      <c r="Q291" s="3" t="s">
        <v>1462</v>
      </c>
      <c r="R291" s="30">
        <v>53.35</v>
      </c>
      <c r="S291" t="s">
        <v>2642</v>
      </c>
      <c r="T291" t="s">
        <v>2633</v>
      </c>
    </row>
    <row r="292" spans="1:20" ht="22.5" customHeight="1" x14ac:dyDescent="0.2">
      <c r="A292" s="30" t="s">
        <v>1558</v>
      </c>
      <c r="B292" s="30" t="s">
        <v>1559</v>
      </c>
      <c r="C292" s="31" t="str">
        <f>HYPERLINK("http://www.atberg.aha.ru/raskr/vkr07.gif")</f>
        <v/>
      </c>
      <c r="D292" s="32"/>
      <c r="E292" s="30" t="s">
        <v>1560</v>
      </c>
      <c r="F292" s="33" t="s">
        <v>1561</v>
      </c>
      <c r="G292" s="30"/>
      <c r="H292" s="34" t="s">
        <v>30</v>
      </c>
      <c r="I292" s="35"/>
      <c r="J292" s="36" t="s">
        <v>31</v>
      </c>
      <c r="K292" s="36" t="s">
        <v>1535</v>
      </c>
      <c r="L292" s="36" t="s">
        <v>2635</v>
      </c>
      <c r="M292" s="30" t="s">
        <v>1521</v>
      </c>
      <c r="N292" s="2" t="s">
        <v>1522</v>
      </c>
      <c r="O292" s="30" t="s">
        <v>1107</v>
      </c>
      <c r="P292" s="3" t="s">
        <v>1523</v>
      </c>
      <c r="Q292" s="3" t="s">
        <v>1462</v>
      </c>
      <c r="R292" s="30">
        <v>53.35</v>
      </c>
      <c r="S292" t="s">
        <v>2643</v>
      </c>
      <c r="T292" t="s">
        <v>2633</v>
      </c>
    </row>
    <row r="293" spans="1:20" ht="22.5" customHeight="1" x14ac:dyDescent="0.2">
      <c r="A293" s="30" t="s">
        <v>1563</v>
      </c>
      <c r="B293" s="30" t="s">
        <v>1564</v>
      </c>
      <c r="C293" s="31" t="str">
        <f>HYPERLINK("http://atberg.aha.ru/raskr/rv3-41.jpg")</f>
        <v/>
      </c>
      <c r="D293" s="32"/>
      <c r="E293" s="30" t="s">
        <v>1565</v>
      </c>
      <c r="F293" s="33" t="s">
        <v>1566</v>
      </c>
      <c r="G293" s="30"/>
      <c r="H293" s="34" t="s">
        <v>30</v>
      </c>
      <c r="I293" s="35"/>
      <c r="J293" s="36" t="s">
        <v>31</v>
      </c>
      <c r="K293" s="36" t="s">
        <v>1567</v>
      </c>
      <c r="L293" s="36" t="s">
        <v>2644</v>
      </c>
      <c r="M293" s="30" t="s">
        <v>1459</v>
      </c>
      <c r="N293" s="2" t="s">
        <v>1522</v>
      </c>
      <c r="O293" s="30" t="s">
        <v>1107</v>
      </c>
      <c r="P293" s="3" t="s">
        <v>1430</v>
      </c>
      <c r="Q293" s="3" t="s">
        <v>1462</v>
      </c>
      <c r="R293" s="30">
        <v>53.35</v>
      </c>
      <c r="S293" t="s">
        <v>2645</v>
      </c>
      <c r="T293" t="s">
        <v>2646</v>
      </c>
    </row>
    <row r="294" spans="1:20" ht="22.5" customHeight="1" x14ac:dyDescent="0.2">
      <c r="A294" s="30" t="s">
        <v>1568</v>
      </c>
      <c r="B294" s="30" t="s">
        <v>1569</v>
      </c>
      <c r="C294" s="31" t="str">
        <f>HYPERLINK("http://atberg.aha.ru/raskr/rv3-36.jpg")</f>
        <v/>
      </c>
      <c r="D294" s="32"/>
      <c r="E294" s="30" t="s">
        <v>1570</v>
      </c>
      <c r="F294" s="33" t="s">
        <v>1571</v>
      </c>
      <c r="G294" s="30"/>
      <c r="H294" s="34" t="s">
        <v>30</v>
      </c>
      <c r="I294" s="35"/>
      <c r="J294" s="36" t="s">
        <v>31</v>
      </c>
      <c r="K294" s="36" t="s">
        <v>1572</v>
      </c>
      <c r="L294" s="36" t="s">
        <v>2501</v>
      </c>
      <c r="M294" s="30" t="s">
        <v>1459</v>
      </c>
      <c r="N294" s="2" t="s">
        <v>1522</v>
      </c>
      <c r="O294" s="30" t="s">
        <v>1107</v>
      </c>
      <c r="P294" s="3" t="s">
        <v>1430</v>
      </c>
      <c r="Q294" s="3" t="s">
        <v>1462</v>
      </c>
      <c r="R294" s="30">
        <v>53.35</v>
      </c>
      <c r="S294" t="s">
        <v>2647</v>
      </c>
      <c r="T294" t="s">
        <v>2646</v>
      </c>
    </row>
    <row r="295" spans="1:20" ht="22.5" customHeight="1" x14ac:dyDescent="0.2">
      <c r="A295" s="30" t="s">
        <v>1573</v>
      </c>
      <c r="B295" s="30" t="s">
        <v>1574</v>
      </c>
      <c r="C295" s="31" t="str">
        <f>HYPERLINK("http://atberg.aha.ru/raskr/rv3-48.jpg")</f>
        <v/>
      </c>
      <c r="D295" s="32"/>
      <c r="E295" s="30" t="s">
        <v>1575</v>
      </c>
      <c r="F295" s="33" t="s">
        <v>1576</v>
      </c>
      <c r="G295" s="30"/>
      <c r="H295" s="34" t="s">
        <v>30</v>
      </c>
      <c r="I295" s="35"/>
      <c r="J295" s="36" t="s">
        <v>31</v>
      </c>
      <c r="K295" s="36" t="s">
        <v>1572</v>
      </c>
      <c r="L295" s="36" t="s">
        <v>2501</v>
      </c>
      <c r="M295" s="30" t="s">
        <v>1459</v>
      </c>
      <c r="N295" s="2" t="s">
        <v>1522</v>
      </c>
      <c r="O295" s="30" t="s">
        <v>1107</v>
      </c>
      <c r="P295" s="3" t="s">
        <v>1430</v>
      </c>
      <c r="Q295" s="3" t="s">
        <v>1462</v>
      </c>
      <c r="R295" s="30">
        <v>53.35</v>
      </c>
      <c r="S295" t="s">
        <v>2648</v>
      </c>
      <c r="T295" t="s">
        <v>2646</v>
      </c>
    </row>
    <row r="296" spans="1:20" ht="22.5" customHeight="1" x14ac:dyDescent="0.2">
      <c r="A296" s="30" t="s">
        <v>1577</v>
      </c>
      <c r="B296" s="30" t="s">
        <v>1578</v>
      </c>
      <c r="C296" s="31" t="str">
        <f>HYPERLINK("http://atberg.aha.ru/raskr/rv3-42.jpg")</f>
        <v/>
      </c>
      <c r="D296" s="32"/>
      <c r="E296" s="30" t="s">
        <v>1579</v>
      </c>
      <c r="F296" s="33" t="s">
        <v>1580</v>
      </c>
      <c r="G296" s="30"/>
      <c r="H296" s="34" t="s">
        <v>30</v>
      </c>
      <c r="I296" s="35"/>
      <c r="J296" s="36" t="s">
        <v>31</v>
      </c>
      <c r="K296" s="36" t="s">
        <v>1572</v>
      </c>
      <c r="L296" s="36" t="s">
        <v>2501</v>
      </c>
      <c r="M296" s="30" t="s">
        <v>1459</v>
      </c>
      <c r="N296" s="2" t="s">
        <v>1522</v>
      </c>
      <c r="O296" s="30" t="s">
        <v>1107</v>
      </c>
      <c r="P296" s="3" t="s">
        <v>1430</v>
      </c>
      <c r="Q296" s="3" t="s">
        <v>1462</v>
      </c>
      <c r="R296" s="30">
        <v>53.35</v>
      </c>
      <c r="S296" t="s">
        <v>2649</v>
      </c>
      <c r="T296" t="s">
        <v>2646</v>
      </c>
    </row>
    <row r="297" spans="1:20" ht="22.5" customHeight="1" x14ac:dyDescent="0.2">
      <c r="A297" s="30" t="s">
        <v>1581</v>
      </c>
      <c r="B297" s="30" t="s">
        <v>1582</v>
      </c>
      <c r="C297" s="31" t="str">
        <f>HYPERLINK("http://atberg.aha.ru/raskr/rv3-44.jpg")</f>
        <v/>
      </c>
      <c r="D297" s="32"/>
      <c r="E297" s="30" t="s">
        <v>1583</v>
      </c>
      <c r="F297" s="33" t="s">
        <v>1584</v>
      </c>
      <c r="G297" s="30"/>
      <c r="H297" s="34" t="s">
        <v>30</v>
      </c>
      <c r="I297" s="35"/>
      <c r="J297" s="36" t="s">
        <v>31</v>
      </c>
      <c r="K297" s="36" t="s">
        <v>1585</v>
      </c>
      <c r="L297" s="36" t="s">
        <v>2644</v>
      </c>
      <c r="M297" s="30" t="s">
        <v>1459</v>
      </c>
      <c r="N297" s="2" t="s">
        <v>1522</v>
      </c>
      <c r="O297" s="30" t="s">
        <v>1107</v>
      </c>
      <c r="P297" s="3" t="s">
        <v>1430</v>
      </c>
      <c r="Q297" s="3" t="s">
        <v>1462</v>
      </c>
      <c r="R297" s="30">
        <v>53.35</v>
      </c>
      <c r="S297" t="s">
        <v>2650</v>
      </c>
      <c r="T297" t="s">
        <v>2646</v>
      </c>
    </row>
    <row r="298" spans="1:20" ht="22.5" customHeight="1" x14ac:dyDescent="0.2">
      <c r="A298" s="30" t="s">
        <v>1586</v>
      </c>
      <c r="B298" s="30" t="s">
        <v>1587</v>
      </c>
      <c r="C298" s="31" t="str">
        <f>HYPERLINK("http://atberg.aha.ru/raskr/rv3-43.jpg")</f>
        <v/>
      </c>
      <c r="D298" s="32"/>
      <c r="E298" s="30" t="s">
        <v>1588</v>
      </c>
      <c r="F298" s="33" t="s">
        <v>1589</v>
      </c>
      <c r="G298" s="30"/>
      <c r="H298" s="34" t="s">
        <v>30</v>
      </c>
      <c r="I298" s="35"/>
      <c r="J298" s="36" t="s">
        <v>31</v>
      </c>
      <c r="K298" s="36" t="s">
        <v>1530</v>
      </c>
      <c r="L298" s="36" t="s">
        <v>2588</v>
      </c>
      <c r="M298" s="30" t="s">
        <v>1459</v>
      </c>
      <c r="N298" s="2" t="s">
        <v>1522</v>
      </c>
      <c r="O298" s="30" t="s">
        <v>1107</v>
      </c>
      <c r="P298" s="3" t="s">
        <v>1430</v>
      </c>
      <c r="Q298" s="3" t="s">
        <v>1462</v>
      </c>
      <c r="R298" s="30">
        <v>53.35</v>
      </c>
      <c r="S298" t="s">
        <v>2651</v>
      </c>
      <c r="T298" t="s">
        <v>2646</v>
      </c>
    </row>
    <row r="299" spans="1:20" ht="22.5" customHeight="1" x14ac:dyDescent="0.2">
      <c r="A299" s="30" t="s">
        <v>1590</v>
      </c>
      <c r="B299" s="30" t="s">
        <v>1591</v>
      </c>
      <c r="C299" s="31" t="str">
        <f>HYPERLINK("http://atberg.aha.ru/raskr/rv3-45.jpg")</f>
        <v/>
      </c>
      <c r="D299" s="32"/>
      <c r="E299" s="30" t="s">
        <v>1592</v>
      </c>
      <c r="F299" s="33" t="s">
        <v>1593</v>
      </c>
      <c r="G299" s="30"/>
      <c r="H299" s="34" t="s">
        <v>30</v>
      </c>
      <c r="I299" s="35"/>
      <c r="J299" s="36" t="s">
        <v>31</v>
      </c>
      <c r="K299" s="36" t="s">
        <v>1530</v>
      </c>
      <c r="L299" s="36" t="s">
        <v>2588</v>
      </c>
      <c r="M299" s="30" t="s">
        <v>1459</v>
      </c>
      <c r="N299" s="2" t="s">
        <v>1522</v>
      </c>
      <c r="O299" s="30" t="s">
        <v>1107</v>
      </c>
      <c r="P299" s="3" t="s">
        <v>1430</v>
      </c>
      <c r="Q299" s="3" t="s">
        <v>1462</v>
      </c>
      <c r="R299" s="30">
        <v>53.35</v>
      </c>
      <c r="S299" t="s">
        <v>2652</v>
      </c>
      <c r="T299" t="s">
        <v>2646</v>
      </c>
    </row>
    <row r="300" spans="1:20" ht="22.5" customHeight="1" x14ac:dyDescent="0.2">
      <c r="A300" s="30" t="s">
        <v>1594</v>
      </c>
      <c r="B300" s="30" t="s">
        <v>1595</v>
      </c>
      <c r="C300" s="31" t="str">
        <f>HYPERLINK("http://atberg.aha.ru/raskr/rv3-47.jpg")</f>
        <v/>
      </c>
      <c r="D300" s="32"/>
      <c r="E300" s="30" t="s">
        <v>1596</v>
      </c>
      <c r="F300" s="33" t="s">
        <v>1597</v>
      </c>
      <c r="G300" s="30"/>
      <c r="H300" s="34" t="s">
        <v>30</v>
      </c>
      <c r="I300" s="35"/>
      <c r="J300" s="36" t="s">
        <v>31</v>
      </c>
      <c r="K300" s="36" t="s">
        <v>1572</v>
      </c>
      <c r="L300" s="36" t="s">
        <v>2501</v>
      </c>
      <c r="M300" s="30" t="s">
        <v>1459</v>
      </c>
      <c r="N300" s="2" t="s">
        <v>1522</v>
      </c>
      <c r="O300" s="30" t="s">
        <v>1107</v>
      </c>
      <c r="P300" s="3" t="s">
        <v>1430</v>
      </c>
      <c r="Q300" s="3" t="s">
        <v>1462</v>
      </c>
      <c r="R300" s="30">
        <v>53.35</v>
      </c>
      <c r="S300" t="s">
        <v>2653</v>
      </c>
      <c r="T300" t="s">
        <v>2646</v>
      </c>
    </row>
    <row r="301" spans="1:20" ht="22.5" customHeight="1" x14ac:dyDescent="0.2">
      <c r="A301" s="30" t="s">
        <v>1598</v>
      </c>
      <c r="B301" s="30" t="s">
        <v>1599</v>
      </c>
      <c r="C301" s="31" t="str">
        <f>HYPERLINK("http://atberg.aha.ru/raskr/rv3-37.jpg")</f>
        <v/>
      </c>
      <c r="D301" s="32"/>
      <c r="E301" s="30" t="s">
        <v>1600</v>
      </c>
      <c r="F301" s="33" t="s">
        <v>1601</v>
      </c>
      <c r="G301" s="30"/>
      <c r="H301" s="34" t="s">
        <v>30</v>
      </c>
      <c r="I301" s="35"/>
      <c r="J301" s="36" t="s">
        <v>31</v>
      </c>
      <c r="K301" s="36" t="s">
        <v>1602</v>
      </c>
      <c r="L301" s="36" t="s">
        <v>2654</v>
      </c>
      <c r="M301" s="30" t="s">
        <v>1459</v>
      </c>
      <c r="N301" s="2" t="s">
        <v>1522</v>
      </c>
      <c r="O301" s="30" t="s">
        <v>1107</v>
      </c>
      <c r="P301" s="3" t="s">
        <v>1430</v>
      </c>
      <c r="Q301" s="3" t="s">
        <v>1462</v>
      </c>
      <c r="R301" s="30">
        <v>53.35</v>
      </c>
      <c r="S301" t="s">
        <v>2655</v>
      </c>
      <c r="T301" t="s">
        <v>2646</v>
      </c>
    </row>
    <row r="302" spans="1:20" ht="22.5" customHeight="1" x14ac:dyDescent="0.2">
      <c r="A302" s="30" t="s">
        <v>1603</v>
      </c>
      <c r="B302" s="30" t="s">
        <v>1604</v>
      </c>
      <c r="C302" s="31" t="str">
        <f>HYPERLINK("http://atberg.aha.ru/raskr/rv3-38.jpg")</f>
        <v/>
      </c>
      <c r="D302" s="32"/>
      <c r="E302" s="30" t="s">
        <v>1605</v>
      </c>
      <c r="F302" s="33" t="s">
        <v>1606</v>
      </c>
      <c r="G302" s="30"/>
      <c r="H302" s="34" t="s">
        <v>30</v>
      </c>
      <c r="I302" s="35"/>
      <c r="J302" s="36" t="s">
        <v>31</v>
      </c>
      <c r="K302" s="36" t="s">
        <v>1602</v>
      </c>
      <c r="L302" s="36" t="s">
        <v>2654</v>
      </c>
      <c r="M302" s="30" t="s">
        <v>1459</v>
      </c>
      <c r="N302" s="2" t="s">
        <v>1522</v>
      </c>
      <c r="O302" s="30" t="s">
        <v>1107</v>
      </c>
      <c r="P302" s="3" t="s">
        <v>1430</v>
      </c>
      <c r="Q302" s="3" t="s">
        <v>1462</v>
      </c>
      <c r="R302" s="30">
        <v>53.35</v>
      </c>
      <c r="S302" t="s">
        <v>2656</v>
      </c>
      <c r="T302" t="s">
        <v>2646</v>
      </c>
    </row>
    <row r="303" spans="1:20" ht="22.5" customHeight="1" x14ac:dyDescent="0.2">
      <c r="A303" s="30" t="s">
        <v>1607</v>
      </c>
      <c r="B303" s="30" t="s">
        <v>1608</v>
      </c>
      <c r="C303" s="31" t="str">
        <f>HYPERLINK("http://atberg.aha.ru/raskr/rv3-39.jpg")</f>
        <v/>
      </c>
      <c r="D303" s="32"/>
      <c r="E303" s="30" t="s">
        <v>1609</v>
      </c>
      <c r="F303" s="33" t="s">
        <v>1610</v>
      </c>
      <c r="G303" s="30"/>
      <c r="H303" s="34" t="s">
        <v>30</v>
      </c>
      <c r="I303" s="35"/>
      <c r="J303" s="36" t="s">
        <v>31</v>
      </c>
      <c r="K303" s="36" t="s">
        <v>1572</v>
      </c>
      <c r="L303" s="36" t="s">
        <v>2501</v>
      </c>
      <c r="M303" s="30" t="s">
        <v>1459</v>
      </c>
      <c r="N303" s="2" t="s">
        <v>1522</v>
      </c>
      <c r="O303" s="30" t="s">
        <v>1107</v>
      </c>
      <c r="P303" s="3" t="s">
        <v>1430</v>
      </c>
      <c r="Q303" s="3" t="s">
        <v>1462</v>
      </c>
      <c r="R303" s="30">
        <v>53.35</v>
      </c>
      <c r="S303" t="s">
        <v>2657</v>
      </c>
      <c r="T303" t="s">
        <v>2646</v>
      </c>
    </row>
    <row r="304" spans="1:20" ht="22.5" customHeight="1" x14ac:dyDescent="0.2">
      <c r="A304" s="30" t="s">
        <v>1611</v>
      </c>
      <c r="B304" s="30" t="s">
        <v>1612</v>
      </c>
      <c r="C304" s="31" t="str">
        <f>HYPERLINK("http://www.atberg.aha.ru/raskr/rv3-25.jpg")</f>
        <v/>
      </c>
      <c r="D304" s="32"/>
      <c r="E304" s="30" t="s">
        <v>1613</v>
      </c>
      <c r="F304" s="33" t="s">
        <v>1614</v>
      </c>
      <c r="G304" s="30"/>
      <c r="H304" s="34" t="s">
        <v>30</v>
      </c>
      <c r="I304" s="35"/>
      <c r="J304" s="36" t="s">
        <v>31</v>
      </c>
      <c r="K304" s="36" t="s">
        <v>1602</v>
      </c>
      <c r="L304" s="36" t="s">
        <v>2654</v>
      </c>
      <c r="M304" s="30" t="s">
        <v>1459</v>
      </c>
      <c r="N304" s="2" t="s">
        <v>1522</v>
      </c>
      <c r="O304" s="30" t="s">
        <v>1107</v>
      </c>
      <c r="P304" s="3" t="s">
        <v>1430</v>
      </c>
      <c r="Q304" s="3" t="s">
        <v>1462</v>
      </c>
      <c r="R304" s="30">
        <v>53.35</v>
      </c>
      <c r="S304" t="s">
        <v>2658</v>
      </c>
      <c r="T304" t="s">
        <v>2646</v>
      </c>
    </row>
    <row r="305" spans="1:20" ht="22.5" customHeight="1" x14ac:dyDescent="0.2">
      <c r="A305" s="30" t="s">
        <v>1615</v>
      </c>
      <c r="B305" s="30" t="s">
        <v>1616</v>
      </c>
      <c r="C305" s="31" t="str">
        <f>HYPERLINK("http://atberg.aha.ru/raskr/rv3-46.jpg")</f>
        <v/>
      </c>
      <c r="D305" s="32"/>
      <c r="E305" s="30" t="s">
        <v>1617</v>
      </c>
      <c r="F305" s="33" t="s">
        <v>1618</v>
      </c>
      <c r="G305" s="30"/>
      <c r="H305" s="34" t="s">
        <v>30</v>
      </c>
      <c r="I305" s="35"/>
      <c r="J305" s="36" t="s">
        <v>31</v>
      </c>
      <c r="K305" s="36" t="s">
        <v>1572</v>
      </c>
      <c r="L305" s="36" t="s">
        <v>2501</v>
      </c>
      <c r="M305" s="30" t="s">
        <v>1459</v>
      </c>
      <c r="N305" s="2" t="s">
        <v>1522</v>
      </c>
      <c r="O305" s="30" t="s">
        <v>1107</v>
      </c>
      <c r="P305" s="3" t="s">
        <v>1430</v>
      </c>
      <c r="Q305" s="3" t="s">
        <v>1462</v>
      </c>
      <c r="R305" s="30">
        <v>53.35</v>
      </c>
      <c r="S305" t="s">
        <v>2659</v>
      </c>
      <c r="T305" t="s">
        <v>2646</v>
      </c>
    </row>
    <row r="306" spans="1:20" ht="22.5" customHeight="1" x14ac:dyDescent="0.2">
      <c r="A306" s="30" t="s">
        <v>1619</v>
      </c>
      <c r="B306" s="30" t="s">
        <v>1620</v>
      </c>
      <c r="C306" s="31" t="str">
        <f>HYPERLINK("http://www.atberg.aha.ru/raskr/rv3-23.jpg")</f>
        <v/>
      </c>
      <c r="D306" s="32"/>
      <c r="E306" s="30" t="s">
        <v>1621</v>
      </c>
      <c r="F306" s="33" t="s">
        <v>1622</v>
      </c>
      <c r="G306" s="30"/>
      <c r="H306" s="34" t="s">
        <v>30</v>
      </c>
      <c r="I306" s="35"/>
      <c r="J306" s="36" t="s">
        <v>31</v>
      </c>
      <c r="K306" s="36" t="s">
        <v>1602</v>
      </c>
      <c r="L306" s="36" t="s">
        <v>2654</v>
      </c>
      <c r="M306" s="30" t="s">
        <v>1459</v>
      </c>
      <c r="N306" s="2" t="s">
        <v>1522</v>
      </c>
      <c r="O306" s="30" t="s">
        <v>1107</v>
      </c>
      <c r="P306" s="3" t="s">
        <v>1430</v>
      </c>
      <c r="Q306" s="3" t="s">
        <v>1462</v>
      </c>
      <c r="R306" s="30">
        <v>53.35</v>
      </c>
      <c r="S306" t="s">
        <v>2660</v>
      </c>
      <c r="T306" t="s">
        <v>2646</v>
      </c>
    </row>
    <row r="307" spans="1:20" ht="22.5" customHeight="1" x14ac:dyDescent="0.2">
      <c r="A307" s="30" t="s">
        <v>1623</v>
      </c>
      <c r="B307" s="30" t="s">
        <v>1624</v>
      </c>
      <c r="C307" s="31" t="str">
        <f>HYPERLINK("http://www.atberg.aha.ru/raskr/rv3-24.jpg")</f>
        <v/>
      </c>
      <c r="D307" s="32"/>
      <c r="E307" s="30" t="s">
        <v>1625</v>
      </c>
      <c r="F307" s="33" t="s">
        <v>1626</v>
      </c>
      <c r="G307" s="30"/>
      <c r="H307" s="34" t="s">
        <v>30</v>
      </c>
      <c r="I307" s="35"/>
      <c r="J307" s="36" t="s">
        <v>31</v>
      </c>
      <c r="K307" s="36" t="s">
        <v>1602</v>
      </c>
      <c r="L307" s="36" t="s">
        <v>2654</v>
      </c>
      <c r="M307" s="30" t="s">
        <v>1459</v>
      </c>
      <c r="N307" s="2" t="s">
        <v>1522</v>
      </c>
      <c r="O307" s="30" t="s">
        <v>1107</v>
      </c>
      <c r="P307" s="3" t="s">
        <v>1430</v>
      </c>
      <c r="Q307" s="3" t="s">
        <v>1462</v>
      </c>
      <c r="R307" s="30">
        <v>53.35</v>
      </c>
      <c r="S307" t="s">
        <v>1524</v>
      </c>
      <c r="T307" t="s">
        <v>2646</v>
      </c>
    </row>
    <row r="308" spans="1:20" ht="22.5" customHeight="1" x14ac:dyDescent="0.2">
      <c r="A308" s="30" t="s">
        <v>1629</v>
      </c>
      <c r="B308" s="30" t="s">
        <v>1630</v>
      </c>
      <c r="C308" s="31" t="str">
        <f>HYPERLINK("http://www.atberg.aha.ru/raskr/inf01.jpg")</f>
        <v/>
      </c>
      <c r="D308" s="32"/>
      <c r="E308" s="30" t="s">
        <v>1631</v>
      </c>
      <c r="F308" s="33" t="s">
        <v>1632</v>
      </c>
      <c r="G308" s="30"/>
      <c r="H308" s="34" t="s">
        <v>30</v>
      </c>
      <c r="I308" s="35"/>
      <c r="J308" s="36" t="s">
        <v>31</v>
      </c>
      <c r="K308" s="36" t="s">
        <v>1633</v>
      </c>
      <c r="L308" s="36" t="s">
        <v>2515</v>
      </c>
      <c r="M308" s="30" t="s">
        <v>1634</v>
      </c>
      <c r="N308" s="2" t="s">
        <v>1522</v>
      </c>
      <c r="O308" s="30" t="s">
        <v>35</v>
      </c>
      <c r="P308" s="3" t="s">
        <v>1430</v>
      </c>
      <c r="Q308" s="3" t="s">
        <v>1635</v>
      </c>
      <c r="R308" s="30">
        <v>22</v>
      </c>
      <c r="S308" t="s">
        <v>1636</v>
      </c>
      <c r="T308" t="s">
        <v>2661</v>
      </c>
    </row>
    <row r="309" spans="1:20" ht="22.5" customHeight="1" x14ac:dyDescent="0.2">
      <c r="A309" s="30" t="s">
        <v>1639</v>
      </c>
      <c r="B309" s="30" t="s">
        <v>1640</v>
      </c>
      <c r="C309" s="31" t="str">
        <f>HYPERLINK("http://atberg.aha.ru/mir/apl04.jpg")</f>
        <v/>
      </c>
      <c r="D309" s="32"/>
      <c r="E309" s="30" t="s">
        <v>1641</v>
      </c>
      <c r="F309" s="33" t="s">
        <v>1642</v>
      </c>
      <c r="G309" s="30"/>
      <c r="H309" s="34" t="s">
        <v>30</v>
      </c>
      <c r="I309" s="35"/>
      <c r="J309" s="36" t="s">
        <v>31</v>
      </c>
      <c r="K309" s="36" t="s">
        <v>1643</v>
      </c>
      <c r="L309" s="36" t="s">
        <v>2662</v>
      </c>
      <c r="M309" s="30" t="s">
        <v>1644</v>
      </c>
      <c r="N309" s="2" t="s">
        <v>1522</v>
      </c>
      <c r="O309" s="30" t="s">
        <v>35</v>
      </c>
      <c r="P309" s="3" t="s">
        <v>1523</v>
      </c>
      <c r="Q309" s="3" t="s">
        <v>1645</v>
      </c>
      <c r="R309" s="30">
        <v>32.08</v>
      </c>
      <c r="S309" t="s">
        <v>2663</v>
      </c>
      <c r="T309" t="s">
        <v>2664</v>
      </c>
    </row>
    <row r="310" spans="1:20" ht="22.5" customHeight="1" x14ac:dyDescent="0.2">
      <c r="A310" s="30" t="s">
        <v>1648</v>
      </c>
      <c r="B310" s="30" t="s">
        <v>1649</v>
      </c>
      <c r="C310" s="31" t="str">
        <f>HYPERLINK("http://atberg.aha.ru/mir/apl01.jpg")</f>
        <v/>
      </c>
      <c r="D310" s="32"/>
      <c r="E310" s="30" t="s">
        <v>1650</v>
      </c>
      <c r="F310" s="33" t="s">
        <v>1651</v>
      </c>
      <c r="G310" s="30"/>
      <c r="H310" s="34" t="s">
        <v>30</v>
      </c>
      <c r="I310" s="35"/>
      <c r="J310" s="36" t="s">
        <v>31</v>
      </c>
      <c r="K310" s="36" t="s">
        <v>1643</v>
      </c>
      <c r="L310" s="36" t="s">
        <v>2662</v>
      </c>
      <c r="M310" s="30" t="s">
        <v>1644</v>
      </c>
      <c r="N310" s="2" t="s">
        <v>1522</v>
      </c>
      <c r="O310" s="30" t="s">
        <v>35</v>
      </c>
      <c r="P310" s="3" t="s">
        <v>1523</v>
      </c>
      <c r="Q310" s="3" t="s">
        <v>1645</v>
      </c>
      <c r="R310" s="30">
        <v>32.08</v>
      </c>
      <c r="S310" t="s">
        <v>2665</v>
      </c>
      <c r="T310" t="s">
        <v>2664</v>
      </c>
    </row>
    <row r="311" spans="1:20" ht="22.5" customHeight="1" x14ac:dyDescent="0.2">
      <c r="A311" s="30" t="s">
        <v>1652</v>
      </c>
      <c r="B311" s="30" t="s">
        <v>1653</v>
      </c>
      <c r="C311" s="31" t="str">
        <f>HYPERLINK("http://atberg.aha.ru/mir/apl02.jpg")</f>
        <v/>
      </c>
      <c r="D311" s="32"/>
      <c r="E311" s="30" t="s">
        <v>1654</v>
      </c>
      <c r="F311" s="33" t="s">
        <v>1655</v>
      </c>
      <c r="G311" s="30"/>
      <c r="H311" s="34" t="s">
        <v>30</v>
      </c>
      <c r="I311" s="35"/>
      <c r="J311" s="36" t="s">
        <v>31</v>
      </c>
      <c r="K311" s="36" t="s">
        <v>1643</v>
      </c>
      <c r="L311" s="36" t="s">
        <v>2662</v>
      </c>
      <c r="M311" s="30" t="s">
        <v>1644</v>
      </c>
      <c r="N311" s="2" t="s">
        <v>1522</v>
      </c>
      <c r="O311" s="30" t="s">
        <v>35</v>
      </c>
      <c r="P311" s="3" t="s">
        <v>1523</v>
      </c>
      <c r="Q311" s="3" t="s">
        <v>1645</v>
      </c>
      <c r="R311" s="30">
        <v>32.08</v>
      </c>
      <c r="S311" t="s">
        <v>2666</v>
      </c>
      <c r="T311" t="s">
        <v>2664</v>
      </c>
    </row>
    <row r="312" spans="1:20" ht="22.5" customHeight="1" x14ac:dyDescent="0.2">
      <c r="A312" s="30" t="s">
        <v>1656</v>
      </c>
      <c r="B312" s="30" t="s">
        <v>1657</v>
      </c>
      <c r="C312" s="31" t="str">
        <f>HYPERLINK("http://atberg.aha.ru/mir/apl03.jpg")</f>
        <v/>
      </c>
      <c r="D312" s="32"/>
      <c r="E312" s="30" t="s">
        <v>1658</v>
      </c>
      <c r="F312" s="33" t="s">
        <v>1659</v>
      </c>
      <c r="G312" s="30"/>
      <c r="H312" s="34" t="s">
        <v>30</v>
      </c>
      <c r="I312" s="35"/>
      <c r="J312" s="36" t="s">
        <v>31</v>
      </c>
      <c r="K312" s="36" t="s">
        <v>1643</v>
      </c>
      <c r="L312" s="36" t="s">
        <v>2662</v>
      </c>
      <c r="M312" s="30" t="s">
        <v>1644</v>
      </c>
      <c r="N312" s="2" t="s">
        <v>1522</v>
      </c>
      <c r="O312" s="30" t="s">
        <v>35</v>
      </c>
      <c r="P312" s="3" t="s">
        <v>1523</v>
      </c>
      <c r="Q312" s="3" t="s">
        <v>1645</v>
      </c>
      <c r="R312" s="30">
        <v>32.08</v>
      </c>
      <c r="S312" t="s">
        <v>1646</v>
      </c>
      <c r="T312" t="s">
        <v>2664</v>
      </c>
    </row>
    <row r="313" spans="1:20" ht="22.5" customHeight="1" x14ac:dyDescent="0.2">
      <c r="A313" s="30" t="s">
        <v>1661</v>
      </c>
      <c r="B313" s="30" t="s">
        <v>1662</v>
      </c>
      <c r="C313" s="31" t="str">
        <f>HYPERLINK("http://www.atberg.aha.ru/raskr/pir09.gif")</f>
        <v/>
      </c>
      <c r="D313" s="32"/>
      <c r="E313" s="30" t="s">
        <v>1663</v>
      </c>
      <c r="F313" s="33" t="s">
        <v>1664</v>
      </c>
      <c r="G313" s="30"/>
      <c r="H313" s="34" t="s">
        <v>30</v>
      </c>
      <c r="I313" s="35"/>
      <c r="J313" s="36" t="s">
        <v>31</v>
      </c>
      <c r="K313" s="36" t="s">
        <v>1665</v>
      </c>
      <c r="L313" s="36" t="s">
        <v>2588</v>
      </c>
      <c r="M313" s="30" t="s">
        <v>1666</v>
      </c>
      <c r="N313" s="2" t="s">
        <v>1667</v>
      </c>
      <c r="O313" s="30" t="s">
        <v>35</v>
      </c>
      <c r="P313" s="3" t="s">
        <v>1430</v>
      </c>
      <c r="Q313" s="3" t="s">
        <v>1668</v>
      </c>
      <c r="R313" s="30">
        <v>24.57</v>
      </c>
      <c r="S313" t="s">
        <v>2667</v>
      </c>
      <c r="T313" t="s">
        <v>2668</v>
      </c>
    </row>
    <row r="314" spans="1:20" ht="22.5" customHeight="1" x14ac:dyDescent="0.2">
      <c r="A314" s="30" t="s">
        <v>1671</v>
      </c>
      <c r="B314" s="30" t="s">
        <v>1672</v>
      </c>
      <c r="C314" s="31" t="str">
        <f>HYPERLINK("http://www.atberg.aha.ru/raskr/pir12.gif")</f>
        <v/>
      </c>
      <c r="D314" s="32"/>
      <c r="E314" s="30" t="s">
        <v>1673</v>
      </c>
      <c r="F314" s="33" t="s">
        <v>1674</v>
      </c>
      <c r="G314" s="30"/>
      <c r="H314" s="34" t="s">
        <v>30</v>
      </c>
      <c r="I314" s="35"/>
      <c r="J314" s="36" t="s">
        <v>31</v>
      </c>
      <c r="K314" s="36" t="s">
        <v>1665</v>
      </c>
      <c r="L314" s="36" t="s">
        <v>2588</v>
      </c>
      <c r="M314" s="30" t="s">
        <v>1675</v>
      </c>
      <c r="N314" s="2" t="s">
        <v>1676</v>
      </c>
      <c r="O314" s="30" t="s">
        <v>35</v>
      </c>
      <c r="P314" s="3" t="s">
        <v>1430</v>
      </c>
      <c r="Q314" s="3" t="s">
        <v>1668</v>
      </c>
      <c r="R314" s="30">
        <v>24.57</v>
      </c>
      <c r="S314" t="s">
        <v>2669</v>
      </c>
      <c r="T314" t="s">
        <v>2668</v>
      </c>
    </row>
    <row r="315" spans="1:20" ht="22.5" customHeight="1" x14ac:dyDescent="0.2">
      <c r="A315" s="30" t="s">
        <v>1677</v>
      </c>
      <c r="B315" s="30" t="s">
        <v>1678</v>
      </c>
      <c r="C315" s="31" t="str">
        <f>HYPERLINK("http://www.atberg.aha.ru/raskr/pir08.gif")</f>
        <v/>
      </c>
      <c r="D315" s="32"/>
      <c r="E315" s="30" t="s">
        <v>1679</v>
      </c>
      <c r="F315" s="33" t="s">
        <v>1358</v>
      </c>
      <c r="G315" s="30"/>
      <c r="H315" s="34" t="s">
        <v>30</v>
      </c>
      <c r="I315" s="35"/>
      <c r="J315" s="36" t="s">
        <v>31</v>
      </c>
      <c r="K315" s="36" t="s">
        <v>1665</v>
      </c>
      <c r="L315" s="36" t="s">
        <v>2588</v>
      </c>
      <c r="M315" s="30" t="s">
        <v>1666</v>
      </c>
      <c r="N315" s="2" t="s">
        <v>1676</v>
      </c>
      <c r="O315" s="30" t="s">
        <v>35</v>
      </c>
      <c r="P315" s="3" t="s">
        <v>1430</v>
      </c>
      <c r="Q315" s="3" t="s">
        <v>1668</v>
      </c>
      <c r="R315" s="30">
        <v>24.57</v>
      </c>
      <c r="S315" t="s">
        <v>2670</v>
      </c>
      <c r="T315" t="s">
        <v>2668</v>
      </c>
    </row>
    <row r="316" spans="1:20" ht="22.5" customHeight="1" x14ac:dyDescent="0.2">
      <c r="A316" s="30" t="s">
        <v>1680</v>
      </c>
      <c r="B316" s="30" t="s">
        <v>1681</v>
      </c>
      <c r="C316" s="31" t="str">
        <f>HYPERLINK("http://www.atberg.aha.ru/raskr/pir16.gif")</f>
        <v/>
      </c>
      <c r="D316" s="32"/>
      <c r="E316" s="30" t="s">
        <v>1682</v>
      </c>
      <c r="F316" s="33" t="s">
        <v>1683</v>
      </c>
      <c r="G316" s="30"/>
      <c r="H316" s="34" t="s">
        <v>30</v>
      </c>
      <c r="I316" s="35"/>
      <c r="J316" s="36" t="s">
        <v>31</v>
      </c>
      <c r="K316" s="36" t="s">
        <v>1665</v>
      </c>
      <c r="L316" s="36" t="s">
        <v>2588</v>
      </c>
      <c r="M316" s="30" t="s">
        <v>1666</v>
      </c>
      <c r="N316" s="2" t="s">
        <v>1676</v>
      </c>
      <c r="O316" s="30" t="s">
        <v>35</v>
      </c>
      <c r="P316" s="3" t="s">
        <v>1430</v>
      </c>
      <c r="Q316" s="3" t="s">
        <v>1668</v>
      </c>
      <c r="R316" s="30">
        <v>24.57</v>
      </c>
      <c r="S316" t="s">
        <v>1669</v>
      </c>
      <c r="T316" t="s">
        <v>2668</v>
      </c>
    </row>
    <row r="317" spans="1:20" ht="33.75" customHeight="1" x14ac:dyDescent="0.2">
      <c r="A317" s="30" t="s">
        <v>1685</v>
      </c>
      <c r="B317" s="30" t="s">
        <v>1686</v>
      </c>
      <c r="C317" s="31" t="str">
        <f>HYPERLINK("http://atberg.aha.ru/raskr/pmk02.jpg")</f>
        <v/>
      </c>
      <c r="D317" s="32"/>
      <c r="E317" s="30" t="s">
        <v>1687</v>
      </c>
      <c r="F317" s="33" t="s">
        <v>1688</v>
      </c>
      <c r="G317" s="30"/>
      <c r="H317" s="34"/>
      <c r="I317" s="35"/>
      <c r="J317" s="36" t="s">
        <v>869</v>
      </c>
      <c r="K317" s="36" t="s">
        <v>1689</v>
      </c>
      <c r="L317" s="36" t="s">
        <v>2671</v>
      </c>
      <c r="M317" s="30" t="s">
        <v>33</v>
      </c>
      <c r="N317" s="2" t="s">
        <v>1690</v>
      </c>
      <c r="O317" s="30" t="s">
        <v>35</v>
      </c>
      <c r="P317" s="3" t="s">
        <v>1691</v>
      </c>
      <c r="Q317" s="3"/>
      <c r="R317" s="30">
        <v>55</v>
      </c>
      <c r="S317" t="s">
        <v>2672</v>
      </c>
      <c r="T317" t="s">
        <v>2673</v>
      </c>
    </row>
    <row r="318" spans="1:20" ht="33.75" customHeight="1" x14ac:dyDescent="0.2">
      <c r="A318" s="30" t="s">
        <v>1693</v>
      </c>
      <c r="B318" s="30" t="s">
        <v>1694</v>
      </c>
      <c r="C318" s="31" t="str">
        <f>HYPERLINK("http://atberg.aha.ru/raskr/pmk05.jpg")</f>
        <v/>
      </c>
      <c r="D318" s="32"/>
      <c r="E318" s="30" t="s">
        <v>1695</v>
      </c>
      <c r="F318" s="33" t="s">
        <v>1696</v>
      </c>
      <c r="G318" s="30"/>
      <c r="H318" s="34"/>
      <c r="I318" s="35"/>
      <c r="J318" s="36" t="s">
        <v>869</v>
      </c>
      <c r="K318" s="36" t="s">
        <v>1689</v>
      </c>
      <c r="L318" s="36" t="s">
        <v>2671</v>
      </c>
      <c r="M318" s="30" t="s">
        <v>33</v>
      </c>
      <c r="N318" s="2" t="s">
        <v>1690</v>
      </c>
      <c r="O318" s="30"/>
      <c r="P318" s="3" t="s">
        <v>1691</v>
      </c>
      <c r="Q318" s="3"/>
      <c r="R318" s="30">
        <v>55</v>
      </c>
      <c r="S318" t="s">
        <v>2674</v>
      </c>
      <c r="T318" t="s">
        <v>2673</v>
      </c>
    </row>
    <row r="319" spans="1:20" ht="33.75" customHeight="1" x14ac:dyDescent="0.2">
      <c r="A319" s="30" t="s">
        <v>1697</v>
      </c>
      <c r="B319" s="30" t="s">
        <v>1698</v>
      </c>
      <c r="C319" s="31" t="str">
        <f>HYPERLINK("http://atberg.aha.ru/raskr/pmk06.jpg")</f>
        <v/>
      </c>
      <c r="D319" s="32"/>
      <c r="E319" s="30" t="s">
        <v>1699</v>
      </c>
      <c r="F319" s="33" t="s">
        <v>1700</v>
      </c>
      <c r="G319" s="30"/>
      <c r="H319" s="34"/>
      <c r="I319" s="35"/>
      <c r="J319" s="36" t="s">
        <v>869</v>
      </c>
      <c r="K319" s="36" t="s">
        <v>1689</v>
      </c>
      <c r="L319" s="36" t="s">
        <v>2671</v>
      </c>
      <c r="M319" s="30" t="s">
        <v>33</v>
      </c>
      <c r="N319" s="2" t="s">
        <v>1690</v>
      </c>
      <c r="O319" s="30"/>
      <c r="P319" s="3" t="s">
        <v>1691</v>
      </c>
      <c r="Q319" s="3"/>
      <c r="R319" s="30">
        <v>55</v>
      </c>
      <c r="S319" t="s">
        <v>2675</v>
      </c>
      <c r="T319" t="s">
        <v>2673</v>
      </c>
    </row>
    <row r="320" spans="1:20" ht="33.75" customHeight="1" x14ac:dyDescent="0.2">
      <c r="A320" s="30" t="s">
        <v>1701</v>
      </c>
      <c r="B320" s="30" t="s">
        <v>1702</v>
      </c>
      <c r="C320" s="31" t="str">
        <f>HYPERLINK("http://atberg.aha.ru/raskr/pmk03.jpg")</f>
        <v/>
      </c>
      <c r="D320" s="32"/>
      <c r="E320" s="30" t="s">
        <v>1703</v>
      </c>
      <c r="F320" s="33" t="s">
        <v>1704</v>
      </c>
      <c r="G320" s="30"/>
      <c r="H320" s="34"/>
      <c r="I320" s="35"/>
      <c r="J320" s="36" t="s">
        <v>869</v>
      </c>
      <c r="K320" s="36" t="s">
        <v>1689</v>
      </c>
      <c r="L320" s="36" t="s">
        <v>2671</v>
      </c>
      <c r="M320" s="30" t="s">
        <v>33</v>
      </c>
      <c r="N320" s="2" t="s">
        <v>1690</v>
      </c>
      <c r="O320" s="30"/>
      <c r="P320" s="3" t="s">
        <v>1691</v>
      </c>
      <c r="Q320" s="3"/>
      <c r="R320" s="30">
        <v>55</v>
      </c>
      <c r="S320" t="s">
        <v>2676</v>
      </c>
      <c r="T320" t="s">
        <v>2673</v>
      </c>
    </row>
    <row r="321" spans="1:20" ht="33.75" customHeight="1" x14ac:dyDescent="0.2">
      <c r="A321" s="30" t="s">
        <v>1705</v>
      </c>
      <c r="B321" s="30" t="s">
        <v>1706</v>
      </c>
      <c r="C321" s="31" t="str">
        <f>HYPERLINK("http://atberg.aha.ru/raskr/pmk04.jpg")</f>
        <v/>
      </c>
      <c r="D321" s="32"/>
      <c r="E321" s="30" t="s">
        <v>1707</v>
      </c>
      <c r="F321" s="33" t="s">
        <v>1708</v>
      </c>
      <c r="G321" s="30"/>
      <c r="H321" s="34"/>
      <c r="I321" s="35"/>
      <c r="J321" s="36" t="s">
        <v>869</v>
      </c>
      <c r="K321" s="36" t="s">
        <v>1689</v>
      </c>
      <c r="L321" s="36" t="s">
        <v>2671</v>
      </c>
      <c r="M321" s="30" t="s">
        <v>33</v>
      </c>
      <c r="N321" s="2" t="s">
        <v>1690</v>
      </c>
      <c r="O321" s="30"/>
      <c r="P321" s="3" t="s">
        <v>1691</v>
      </c>
      <c r="Q321" s="3"/>
      <c r="R321" s="30">
        <v>55</v>
      </c>
      <c r="S321" t="s">
        <v>2677</v>
      </c>
      <c r="T321" t="s">
        <v>2673</v>
      </c>
    </row>
    <row r="322" spans="1:20" ht="33.75" customHeight="1" x14ac:dyDescent="0.2">
      <c r="A322" s="30" t="s">
        <v>1709</v>
      </c>
      <c r="B322" s="30" t="s">
        <v>1710</v>
      </c>
      <c r="C322" s="31" t="str">
        <f>HYPERLINK("http://atberg.aha.ru/raskr/pmk01.jpg")</f>
        <v/>
      </c>
      <c r="D322" s="32"/>
      <c r="E322" s="30" t="s">
        <v>1711</v>
      </c>
      <c r="F322" s="33" t="s">
        <v>1626</v>
      </c>
      <c r="G322" s="30"/>
      <c r="H322" s="34"/>
      <c r="I322" s="35"/>
      <c r="J322" s="36" t="s">
        <v>869</v>
      </c>
      <c r="K322" s="36" t="s">
        <v>1689</v>
      </c>
      <c r="L322" s="36" t="s">
        <v>2671</v>
      </c>
      <c r="M322" s="30" t="s">
        <v>33</v>
      </c>
      <c r="N322" s="2" t="s">
        <v>1690</v>
      </c>
      <c r="O322" s="30"/>
      <c r="P322" s="3" t="s">
        <v>1691</v>
      </c>
      <c r="Q322" s="3"/>
      <c r="R322" s="30">
        <v>55</v>
      </c>
      <c r="S322" t="s">
        <v>1463</v>
      </c>
      <c r="T322" t="s">
        <v>2673</v>
      </c>
    </row>
    <row r="323" spans="1:20" ht="22.5" customHeight="1" x14ac:dyDescent="0.2">
      <c r="A323" s="30" t="s">
        <v>1713</v>
      </c>
      <c r="B323" s="30" t="s">
        <v>1714</v>
      </c>
      <c r="C323" s="31" t="str">
        <f>HYPERLINK("http://www.atberg.aha.ru/raskr/pmm01.jpg")</f>
        <v/>
      </c>
      <c r="D323" s="32"/>
      <c r="E323" s="30" t="s">
        <v>1715</v>
      </c>
      <c r="F323" s="33" t="s">
        <v>1473</v>
      </c>
      <c r="G323" s="30"/>
      <c r="H323" s="34" t="s">
        <v>1021</v>
      </c>
      <c r="I323" s="35"/>
      <c r="J323" s="36" t="s">
        <v>869</v>
      </c>
      <c r="K323" s="36" t="s">
        <v>1716</v>
      </c>
      <c r="L323" s="36" t="s">
        <v>2678</v>
      </c>
      <c r="M323" s="30" t="s">
        <v>1717</v>
      </c>
      <c r="N323" s="2" t="s">
        <v>1718</v>
      </c>
      <c r="O323" s="30" t="s">
        <v>35</v>
      </c>
      <c r="P323" s="3" t="s">
        <v>1719</v>
      </c>
      <c r="Q323" s="3" t="s">
        <v>1720</v>
      </c>
      <c r="R323" s="30">
        <v>41.25</v>
      </c>
      <c r="S323" t="s">
        <v>2679</v>
      </c>
      <c r="T323" t="s">
        <v>2680</v>
      </c>
    </row>
    <row r="324" spans="1:20" ht="22.5" customHeight="1" x14ac:dyDescent="0.2">
      <c r="A324" s="30" t="s">
        <v>1723</v>
      </c>
      <c r="B324" s="30" t="s">
        <v>1724</v>
      </c>
      <c r="C324" s="31" t="str">
        <f>HYPERLINK("http://www.atberg.aha.ru/raskr/pmm02.jpg")</f>
        <v/>
      </c>
      <c r="D324" s="32"/>
      <c r="E324" s="30" t="s">
        <v>1725</v>
      </c>
      <c r="F324" s="33" t="s">
        <v>1726</v>
      </c>
      <c r="G324" s="30"/>
      <c r="H324" s="34" t="s">
        <v>1021</v>
      </c>
      <c r="I324" s="35"/>
      <c r="J324" s="36" t="s">
        <v>869</v>
      </c>
      <c r="K324" s="36" t="s">
        <v>1716</v>
      </c>
      <c r="L324" s="36" t="s">
        <v>2678</v>
      </c>
      <c r="M324" s="30" t="s">
        <v>1717</v>
      </c>
      <c r="N324" s="2" t="s">
        <v>1718</v>
      </c>
      <c r="O324" s="30" t="s">
        <v>35</v>
      </c>
      <c r="P324" s="3" t="s">
        <v>1719</v>
      </c>
      <c r="Q324" s="3" t="s">
        <v>1720</v>
      </c>
      <c r="R324" s="30">
        <v>41.25</v>
      </c>
      <c r="S324" t="s">
        <v>2681</v>
      </c>
      <c r="T324" t="s">
        <v>2680</v>
      </c>
    </row>
    <row r="325" spans="1:20" ht="22.5" customHeight="1" x14ac:dyDescent="0.2">
      <c r="A325" s="30" t="s">
        <v>1727</v>
      </c>
      <c r="B325" s="30" t="s">
        <v>1728</v>
      </c>
      <c r="C325" s="31" t="str">
        <f>HYPERLINK("http://www.atberg.aha.ru/raskr/pmm03.jpg")</f>
        <v/>
      </c>
      <c r="D325" s="32"/>
      <c r="E325" s="30" t="s">
        <v>1729</v>
      </c>
      <c r="F325" s="33" t="s">
        <v>1730</v>
      </c>
      <c r="G325" s="30"/>
      <c r="H325" s="34" t="s">
        <v>1021</v>
      </c>
      <c r="I325" s="35"/>
      <c r="J325" s="36" t="s">
        <v>869</v>
      </c>
      <c r="K325" s="36" t="s">
        <v>1716</v>
      </c>
      <c r="L325" s="36" t="s">
        <v>2678</v>
      </c>
      <c r="M325" s="30" t="s">
        <v>1717</v>
      </c>
      <c r="N325" s="2" t="s">
        <v>1718</v>
      </c>
      <c r="O325" s="30" t="s">
        <v>35</v>
      </c>
      <c r="P325" s="3" t="s">
        <v>1719</v>
      </c>
      <c r="Q325" s="3" t="s">
        <v>1720</v>
      </c>
      <c r="R325" s="30">
        <v>41.25</v>
      </c>
      <c r="S325" t="s">
        <v>2682</v>
      </c>
      <c r="T325" t="s">
        <v>2680</v>
      </c>
    </row>
    <row r="326" spans="1:20" ht="22.5" customHeight="1" x14ac:dyDescent="0.2">
      <c r="A326" s="30" t="s">
        <v>1731</v>
      </c>
      <c r="B326" s="30" t="s">
        <v>1732</v>
      </c>
      <c r="C326" s="31" t="str">
        <f>HYPERLINK("http://www.atberg.aha.ru/raskr/pmm04.jpg")</f>
        <v/>
      </c>
      <c r="D326" s="32"/>
      <c r="E326" s="30" t="s">
        <v>1733</v>
      </c>
      <c r="F326" s="33" t="s">
        <v>1734</v>
      </c>
      <c r="G326" s="30"/>
      <c r="H326" s="34" t="s">
        <v>1021</v>
      </c>
      <c r="I326" s="35"/>
      <c r="J326" s="36" t="s">
        <v>869</v>
      </c>
      <c r="K326" s="36" t="s">
        <v>1716</v>
      </c>
      <c r="L326" s="36" t="s">
        <v>2678</v>
      </c>
      <c r="M326" s="30" t="s">
        <v>1717</v>
      </c>
      <c r="N326" s="2" t="s">
        <v>1718</v>
      </c>
      <c r="O326" s="30" t="s">
        <v>35</v>
      </c>
      <c r="P326" s="3" t="s">
        <v>1719</v>
      </c>
      <c r="Q326" s="3" t="s">
        <v>1720</v>
      </c>
      <c r="R326" s="30">
        <v>41.25</v>
      </c>
      <c r="S326" t="s">
        <v>2683</v>
      </c>
      <c r="T326" t="s">
        <v>2680</v>
      </c>
    </row>
    <row r="327" spans="1:20" ht="22.5" customHeight="1" x14ac:dyDescent="0.2">
      <c r="A327" s="30" t="s">
        <v>1736</v>
      </c>
      <c r="B327" s="30" t="s">
        <v>1737</v>
      </c>
      <c r="C327" s="31" t="str">
        <f>HYPERLINK("http://www.atberg.aha.ru/raskr/mprv01.jpg")</f>
        <v/>
      </c>
      <c r="D327" s="32"/>
      <c r="E327" s="30" t="s">
        <v>1738</v>
      </c>
      <c r="F327" s="33" t="s">
        <v>1739</v>
      </c>
      <c r="G327" s="30"/>
      <c r="H327" s="34" t="s">
        <v>1021</v>
      </c>
      <c r="I327" s="35"/>
      <c r="J327" s="36" t="s">
        <v>869</v>
      </c>
      <c r="K327" s="36" t="s">
        <v>1740</v>
      </c>
      <c r="L327" s="36" t="s">
        <v>2684</v>
      </c>
      <c r="M327" s="30" t="s">
        <v>1741</v>
      </c>
      <c r="N327" s="2" t="s">
        <v>1742</v>
      </c>
      <c r="O327" s="30" t="s">
        <v>1107</v>
      </c>
      <c r="P327" s="3" t="s">
        <v>1312</v>
      </c>
      <c r="Q327" s="3" t="s">
        <v>1743</v>
      </c>
      <c r="R327" s="30">
        <v>25.67</v>
      </c>
      <c r="S327" t="s">
        <v>2685</v>
      </c>
      <c r="T327" t="s">
        <v>2686</v>
      </c>
    </row>
    <row r="328" spans="1:20" ht="22.5" customHeight="1" x14ac:dyDescent="0.2">
      <c r="A328" s="30" t="s">
        <v>1744</v>
      </c>
      <c r="B328" s="30" t="s">
        <v>1745</v>
      </c>
      <c r="C328" s="31" t="str">
        <f>HYPERLINK("http://www.atberg.aha.ru/raskr/mprv04.jpg")</f>
        <v/>
      </c>
      <c r="D328" s="32"/>
      <c r="E328" s="30" t="s">
        <v>1746</v>
      </c>
      <c r="F328" s="33" t="s">
        <v>1747</v>
      </c>
      <c r="G328" s="30"/>
      <c r="H328" s="34" t="s">
        <v>1021</v>
      </c>
      <c r="I328" s="35"/>
      <c r="J328" s="36" t="s">
        <v>869</v>
      </c>
      <c r="K328" s="36" t="s">
        <v>1740</v>
      </c>
      <c r="L328" s="36" t="s">
        <v>2684</v>
      </c>
      <c r="M328" s="30" t="s">
        <v>1741</v>
      </c>
      <c r="N328" s="2" t="s">
        <v>1742</v>
      </c>
      <c r="O328" s="30" t="s">
        <v>1107</v>
      </c>
      <c r="P328" s="3" t="s">
        <v>1312</v>
      </c>
      <c r="Q328" s="3" t="s">
        <v>1743</v>
      </c>
      <c r="R328" s="30">
        <v>25.67</v>
      </c>
      <c r="S328" t="s">
        <v>38</v>
      </c>
      <c r="T328" t="s">
        <v>2686</v>
      </c>
    </row>
    <row r="329" spans="1:20" ht="22.5" customHeight="1" x14ac:dyDescent="0.2">
      <c r="A329" s="30" t="s">
        <v>1749</v>
      </c>
      <c r="B329" s="30" t="s">
        <v>1750</v>
      </c>
      <c r="C329" s="31" t="str">
        <f>HYPERLINK("http://atberg.aha.ru/avto/pdm01.jpg")</f>
        <v/>
      </c>
      <c r="D329" s="32"/>
      <c r="E329" s="30" t="s">
        <v>1751</v>
      </c>
      <c r="F329" s="33" t="s">
        <v>1752</v>
      </c>
      <c r="G329" s="30"/>
      <c r="H329" s="34" t="s">
        <v>30</v>
      </c>
      <c r="I329" s="35"/>
      <c r="J329" s="36" t="s">
        <v>31</v>
      </c>
      <c r="K329" s="36" t="s">
        <v>1753</v>
      </c>
      <c r="L329" s="36" t="s">
        <v>2687</v>
      </c>
      <c r="M329" s="30" t="s">
        <v>1754</v>
      </c>
      <c r="N329" s="2" t="s">
        <v>1755</v>
      </c>
      <c r="O329" s="30" t="s">
        <v>35</v>
      </c>
      <c r="P329" s="3" t="s">
        <v>1756</v>
      </c>
      <c r="Q329" s="3" t="s">
        <v>1757</v>
      </c>
      <c r="R329" s="30">
        <v>19.25</v>
      </c>
      <c r="S329" t="s">
        <v>2688</v>
      </c>
      <c r="T329" t="s">
        <v>2689</v>
      </c>
    </row>
    <row r="330" spans="1:20" ht="22.5" customHeight="1" x14ac:dyDescent="0.2">
      <c r="A330" s="30" t="s">
        <v>1760</v>
      </c>
      <c r="B330" s="30" t="s">
        <v>1761</v>
      </c>
      <c r="C330" s="31" t="str">
        <f>HYPERLINK("http://atberg.aha.ru/avto/pdm02.jpg")</f>
        <v/>
      </c>
      <c r="D330" s="32"/>
      <c r="E330" s="30" t="s">
        <v>1762</v>
      </c>
      <c r="F330" s="33" t="s">
        <v>1763</v>
      </c>
      <c r="G330" s="30"/>
      <c r="H330" s="34" t="s">
        <v>30</v>
      </c>
      <c r="I330" s="35"/>
      <c r="J330" s="36" t="s">
        <v>31</v>
      </c>
      <c r="K330" s="36" t="s">
        <v>1753</v>
      </c>
      <c r="L330" s="36" t="s">
        <v>2687</v>
      </c>
      <c r="M330" s="30" t="s">
        <v>1754</v>
      </c>
      <c r="N330" s="2" t="s">
        <v>1755</v>
      </c>
      <c r="O330" s="30" t="s">
        <v>35</v>
      </c>
      <c r="P330" s="3" t="s">
        <v>1756</v>
      </c>
      <c r="Q330" s="3" t="s">
        <v>1757</v>
      </c>
      <c r="R330" s="30">
        <v>19.25</v>
      </c>
      <c r="S330" t="s">
        <v>2690</v>
      </c>
      <c r="T330" t="s">
        <v>2689</v>
      </c>
    </row>
    <row r="331" spans="1:20" ht="22.5" customHeight="1" x14ac:dyDescent="0.2">
      <c r="A331" s="30" t="s">
        <v>1764</v>
      </c>
      <c r="B331" s="30" t="s">
        <v>1765</v>
      </c>
      <c r="C331" s="31" t="str">
        <f>HYPERLINK("http://atberg.aha.ru/avto/pdm03.jpg")</f>
        <v/>
      </c>
      <c r="D331" s="32"/>
      <c r="E331" s="30" t="s">
        <v>1766</v>
      </c>
      <c r="F331" s="33" t="s">
        <v>1767</v>
      </c>
      <c r="G331" s="30"/>
      <c r="H331" s="34" t="s">
        <v>30</v>
      </c>
      <c r="I331" s="35"/>
      <c r="J331" s="36" t="s">
        <v>31</v>
      </c>
      <c r="K331" s="36" t="s">
        <v>1768</v>
      </c>
      <c r="L331" s="36" t="s">
        <v>2691</v>
      </c>
      <c r="M331" s="30" t="s">
        <v>1769</v>
      </c>
      <c r="N331" s="2" t="s">
        <v>1755</v>
      </c>
      <c r="O331" s="30" t="s">
        <v>35</v>
      </c>
      <c r="P331" s="3" t="s">
        <v>1756</v>
      </c>
      <c r="Q331" s="3" t="s">
        <v>1770</v>
      </c>
      <c r="R331" s="30">
        <v>19.25</v>
      </c>
      <c r="S331" t="s">
        <v>2692</v>
      </c>
      <c r="T331" t="s">
        <v>2689</v>
      </c>
    </row>
    <row r="332" spans="1:20" ht="22.5" customHeight="1" x14ac:dyDescent="0.2">
      <c r="A332" s="30" t="s">
        <v>1771</v>
      </c>
      <c r="B332" s="30" t="s">
        <v>1772</v>
      </c>
      <c r="C332" s="31" t="str">
        <f>HYPERLINK("http://atberg.aha.ru/avto/pdm04.jpg")</f>
        <v/>
      </c>
      <c r="D332" s="32"/>
      <c r="E332" s="30" t="s">
        <v>1773</v>
      </c>
      <c r="F332" s="33" t="s">
        <v>1774</v>
      </c>
      <c r="G332" s="30"/>
      <c r="H332" s="34" t="s">
        <v>30</v>
      </c>
      <c r="I332" s="35"/>
      <c r="J332" s="36" t="s">
        <v>31</v>
      </c>
      <c r="K332" s="36" t="s">
        <v>1768</v>
      </c>
      <c r="L332" s="36" t="s">
        <v>2691</v>
      </c>
      <c r="M332" s="30" t="s">
        <v>1769</v>
      </c>
      <c r="N332" s="2" t="s">
        <v>1755</v>
      </c>
      <c r="O332" s="30" t="s">
        <v>35</v>
      </c>
      <c r="P332" s="3" t="s">
        <v>1756</v>
      </c>
      <c r="Q332" s="3" t="s">
        <v>1770</v>
      </c>
      <c r="R332" s="30">
        <v>19.25</v>
      </c>
      <c r="S332" t="s">
        <v>2693</v>
      </c>
      <c r="T332" t="s">
        <v>2689</v>
      </c>
    </row>
    <row r="333" spans="1:20" ht="22.5" customHeight="1" x14ac:dyDescent="0.2">
      <c r="A333" s="30" t="s">
        <v>1775</v>
      </c>
      <c r="B333" s="30" t="s">
        <v>1776</v>
      </c>
      <c r="C333" s="37"/>
      <c r="D333" s="32"/>
      <c r="E333" s="30" t="s">
        <v>1777</v>
      </c>
      <c r="F333" s="33" t="s">
        <v>1778</v>
      </c>
      <c r="G333" s="30"/>
      <c r="H333" s="34" t="s">
        <v>30</v>
      </c>
      <c r="I333" s="35"/>
      <c r="J333" s="36" t="s">
        <v>31</v>
      </c>
      <c r="K333" s="36" t="s">
        <v>1768</v>
      </c>
      <c r="L333" s="36" t="s">
        <v>2691</v>
      </c>
      <c r="M333" s="30" t="s">
        <v>1769</v>
      </c>
      <c r="N333" s="2" t="s">
        <v>1755</v>
      </c>
      <c r="O333" s="30" t="s">
        <v>35</v>
      </c>
      <c r="P333" s="3" t="s">
        <v>1756</v>
      </c>
      <c r="Q333" s="3" t="s">
        <v>1770</v>
      </c>
      <c r="R333" s="30">
        <v>19.25</v>
      </c>
      <c r="S333" t="s">
        <v>2694</v>
      </c>
      <c r="T333" t="s">
        <v>2689</v>
      </c>
    </row>
    <row r="334" spans="1:20" ht="22.5" customHeight="1" x14ac:dyDescent="0.2">
      <c r="A334" s="30" t="s">
        <v>1779</v>
      </c>
      <c r="B334" s="30" t="s">
        <v>1780</v>
      </c>
      <c r="C334" s="31" t="str">
        <f>HYPERLINK("http://atberg.aha.ru/avto/pdm06.jpg")</f>
        <v/>
      </c>
      <c r="D334" s="32"/>
      <c r="E334" s="30" t="s">
        <v>1781</v>
      </c>
      <c r="F334" s="33" t="s">
        <v>1782</v>
      </c>
      <c r="G334" s="30"/>
      <c r="H334" s="34" t="s">
        <v>30</v>
      </c>
      <c r="I334" s="35"/>
      <c r="J334" s="36" t="s">
        <v>31</v>
      </c>
      <c r="K334" s="36" t="s">
        <v>1768</v>
      </c>
      <c r="L334" s="36" t="s">
        <v>2691</v>
      </c>
      <c r="M334" s="30" t="s">
        <v>1769</v>
      </c>
      <c r="N334" s="2" t="s">
        <v>1755</v>
      </c>
      <c r="O334" s="30" t="s">
        <v>35</v>
      </c>
      <c r="P334" s="3" t="s">
        <v>1756</v>
      </c>
      <c r="Q334" s="3" t="s">
        <v>1770</v>
      </c>
      <c r="R334" s="30">
        <v>19.25</v>
      </c>
      <c r="S334" t="s">
        <v>2695</v>
      </c>
      <c r="T334" t="s">
        <v>2689</v>
      </c>
    </row>
    <row r="335" spans="1:20" ht="22.5" customHeight="1" x14ac:dyDescent="0.2">
      <c r="A335" s="30" t="s">
        <v>1783</v>
      </c>
      <c r="B335" s="30" t="s">
        <v>1784</v>
      </c>
      <c r="C335" s="37"/>
      <c r="D335" s="32"/>
      <c r="E335" s="30" t="s">
        <v>1785</v>
      </c>
      <c r="F335" s="33" t="s">
        <v>1786</v>
      </c>
      <c r="G335" s="30"/>
      <c r="H335" s="34" t="s">
        <v>30</v>
      </c>
      <c r="I335" s="35"/>
      <c r="J335" s="36" t="s">
        <v>31</v>
      </c>
      <c r="K335" s="36" t="s">
        <v>1768</v>
      </c>
      <c r="L335" s="36" t="s">
        <v>2691</v>
      </c>
      <c r="M335" s="30" t="s">
        <v>1769</v>
      </c>
      <c r="N335" s="2" t="s">
        <v>1755</v>
      </c>
      <c r="O335" s="30" t="s">
        <v>35</v>
      </c>
      <c r="P335" s="3" t="s">
        <v>1756</v>
      </c>
      <c r="Q335" s="3" t="s">
        <v>1770</v>
      </c>
      <c r="R335" s="30">
        <v>19.25</v>
      </c>
      <c r="S335" t="s">
        <v>2696</v>
      </c>
      <c r="T335" t="s">
        <v>2689</v>
      </c>
    </row>
    <row r="336" spans="1:20" ht="22.5" customHeight="1" x14ac:dyDescent="0.2">
      <c r="A336" s="30" t="s">
        <v>1787</v>
      </c>
      <c r="B336" s="30" t="s">
        <v>1788</v>
      </c>
      <c r="C336" s="31" t="str">
        <f>HYPERLINK("http://atberg.aha.ru/avto/pdm08.jpg")</f>
        <v/>
      </c>
      <c r="D336" s="32"/>
      <c r="E336" s="30" t="s">
        <v>1789</v>
      </c>
      <c r="F336" s="33" t="s">
        <v>1790</v>
      </c>
      <c r="G336" s="30"/>
      <c r="H336" s="34" t="s">
        <v>30</v>
      </c>
      <c r="I336" s="35"/>
      <c r="J336" s="36" t="s">
        <v>31</v>
      </c>
      <c r="K336" s="36" t="s">
        <v>1768</v>
      </c>
      <c r="L336" s="36" t="s">
        <v>2691</v>
      </c>
      <c r="M336" s="30" t="s">
        <v>1769</v>
      </c>
      <c r="N336" s="2" t="s">
        <v>1755</v>
      </c>
      <c r="O336" s="30" t="s">
        <v>35</v>
      </c>
      <c r="P336" s="3" t="s">
        <v>1756</v>
      </c>
      <c r="Q336" s="3" t="s">
        <v>1770</v>
      </c>
      <c r="R336" s="30">
        <v>19.25</v>
      </c>
      <c r="S336" t="s">
        <v>1758</v>
      </c>
      <c r="T336" t="s">
        <v>2689</v>
      </c>
    </row>
    <row r="337" spans="1:20" ht="22.5" customHeight="1" x14ac:dyDescent="0.2">
      <c r="A337" s="30" t="s">
        <v>1792</v>
      </c>
      <c r="B337" s="30" t="s">
        <v>1793</v>
      </c>
      <c r="C337" s="31" t="str">
        <f>HYPERLINK("http://atberg.aha.ru/raskr/ram13.jpg")</f>
        <v/>
      </c>
      <c r="D337" s="32"/>
      <c r="E337" s="30" t="s">
        <v>1794</v>
      </c>
      <c r="F337" s="33" t="s">
        <v>1795</v>
      </c>
      <c r="G337" s="30"/>
      <c r="H337" s="34" t="s">
        <v>30</v>
      </c>
      <c r="I337" s="35"/>
      <c r="J337" s="36" t="s">
        <v>31</v>
      </c>
      <c r="K337" s="36" t="s">
        <v>1796</v>
      </c>
      <c r="L337" s="36" t="s">
        <v>2515</v>
      </c>
      <c r="M337" s="30" t="s">
        <v>33</v>
      </c>
      <c r="N337" s="2" t="s">
        <v>1797</v>
      </c>
      <c r="O337" s="30" t="s">
        <v>35</v>
      </c>
      <c r="P337" s="3" t="s">
        <v>1430</v>
      </c>
      <c r="Q337" s="3" t="s">
        <v>1798</v>
      </c>
      <c r="R337" s="30">
        <v>25.12</v>
      </c>
      <c r="S337" t="s">
        <v>2697</v>
      </c>
      <c r="T337" t="s">
        <v>2698</v>
      </c>
    </row>
    <row r="338" spans="1:20" ht="22.5" customHeight="1" x14ac:dyDescent="0.2">
      <c r="A338" s="30" t="s">
        <v>1801</v>
      </c>
      <c r="B338" s="30" t="s">
        <v>1802</v>
      </c>
      <c r="C338" s="31" t="str">
        <f>HYPERLINK("http://atberg.aha.ru/raskr/ram01.jpg")</f>
        <v/>
      </c>
      <c r="D338" s="32"/>
      <c r="E338" s="30" t="s">
        <v>1803</v>
      </c>
      <c r="F338" s="33" t="s">
        <v>1804</v>
      </c>
      <c r="G338" s="30"/>
      <c r="H338" s="34" t="s">
        <v>30</v>
      </c>
      <c r="I338" s="35"/>
      <c r="J338" s="36" t="s">
        <v>31</v>
      </c>
      <c r="K338" s="36" t="s">
        <v>1796</v>
      </c>
      <c r="L338" s="36" t="s">
        <v>2515</v>
      </c>
      <c r="M338" s="30" t="s">
        <v>33</v>
      </c>
      <c r="N338" s="2" t="s">
        <v>1797</v>
      </c>
      <c r="O338" s="30" t="s">
        <v>35</v>
      </c>
      <c r="P338" s="3" t="s">
        <v>1430</v>
      </c>
      <c r="Q338" s="3" t="s">
        <v>1798</v>
      </c>
      <c r="R338" s="30">
        <v>25.12</v>
      </c>
      <c r="S338" t="s">
        <v>2699</v>
      </c>
      <c r="T338" t="s">
        <v>2698</v>
      </c>
    </row>
    <row r="339" spans="1:20" ht="22.5" customHeight="1" x14ac:dyDescent="0.2">
      <c r="A339" s="30" t="s">
        <v>1805</v>
      </c>
      <c r="B339" s="30" t="s">
        <v>1806</v>
      </c>
      <c r="C339" s="31" t="str">
        <f>HYPERLINK("http://atberg.aha.ru/raskr/ram12.jpg")</f>
        <v/>
      </c>
      <c r="D339" s="32"/>
      <c r="E339" s="30" t="s">
        <v>1807</v>
      </c>
      <c r="F339" s="33" t="s">
        <v>1808</v>
      </c>
      <c r="G339" s="30"/>
      <c r="H339" s="34" t="s">
        <v>30</v>
      </c>
      <c r="I339" s="35"/>
      <c r="J339" s="36" t="s">
        <v>31</v>
      </c>
      <c r="K339" s="36" t="s">
        <v>1796</v>
      </c>
      <c r="L339" s="36" t="s">
        <v>2515</v>
      </c>
      <c r="M339" s="30" t="s">
        <v>33</v>
      </c>
      <c r="N339" s="2" t="s">
        <v>1797</v>
      </c>
      <c r="O339" s="30" t="s">
        <v>35</v>
      </c>
      <c r="P339" s="3" t="s">
        <v>1430</v>
      </c>
      <c r="Q339" s="3" t="s">
        <v>1798</v>
      </c>
      <c r="R339" s="30">
        <v>25.12</v>
      </c>
      <c r="S339" t="s">
        <v>2700</v>
      </c>
      <c r="T339" t="s">
        <v>2698</v>
      </c>
    </row>
    <row r="340" spans="1:20" ht="22.5" customHeight="1" x14ac:dyDescent="0.2">
      <c r="A340" s="30" t="s">
        <v>1809</v>
      </c>
      <c r="B340" s="30" t="s">
        <v>1810</v>
      </c>
      <c r="C340" s="31" t="str">
        <f>HYPERLINK("http://atberg.aha.ru/raskr/ram14.jpg")</f>
        <v/>
      </c>
      <c r="D340" s="32"/>
      <c r="E340" s="30" t="s">
        <v>1811</v>
      </c>
      <c r="F340" s="33" t="s">
        <v>1812</v>
      </c>
      <c r="G340" s="30"/>
      <c r="H340" s="34" t="s">
        <v>30</v>
      </c>
      <c r="I340" s="35"/>
      <c r="J340" s="36" t="s">
        <v>31</v>
      </c>
      <c r="K340" s="36" t="s">
        <v>1796</v>
      </c>
      <c r="L340" s="36" t="s">
        <v>2515</v>
      </c>
      <c r="M340" s="30" t="s">
        <v>33</v>
      </c>
      <c r="N340" s="2" t="s">
        <v>1797</v>
      </c>
      <c r="O340" s="30" t="s">
        <v>35</v>
      </c>
      <c r="P340" s="3" t="s">
        <v>1430</v>
      </c>
      <c r="Q340" s="3" t="s">
        <v>1798</v>
      </c>
      <c r="R340" s="30">
        <v>25.12</v>
      </c>
      <c r="S340" t="s">
        <v>2701</v>
      </c>
      <c r="T340" t="s">
        <v>2698</v>
      </c>
    </row>
    <row r="341" spans="1:20" ht="22.5" customHeight="1" x14ac:dyDescent="0.2">
      <c r="A341" s="30" t="s">
        <v>1813</v>
      </c>
      <c r="B341" s="30" t="s">
        <v>1814</v>
      </c>
      <c r="C341" s="31" t="str">
        <f>HYPERLINK("http://atberg.aha.ru/raskr/ram15.jpg")</f>
        <v/>
      </c>
      <c r="D341" s="32"/>
      <c r="E341" s="30" t="s">
        <v>1815</v>
      </c>
      <c r="F341" s="33" t="s">
        <v>1816</v>
      </c>
      <c r="G341" s="30"/>
      <c r="H341" s="34" t="s">
        <v>30</v>
      </c>
      <c r="I341" s="35"/>
      <c r="J341" s="36" t="s">
        <v>31</v>
      </c>
      <c r="K341" s="36" t="s">
        <v>1796</v>
      </c>
      <c r="L341" s="36" t="s">
        <v>2515</v>
      </c>
      <c r="M341" s="30" t="s">
        <v>33</v>
      </c>
      <c r="N341" s="2" t="s">
        <v>1797</v>
      </c>
      <c r="O341" s="30" t="s">
        <v>35</v>
      </c>
      <c r="P341" s="3" t="s">
        <v>1430</v>
      </c>
      <c r="Q341" s="3" t="s">
        <v>1798</v>
      </c>
      <c r="R341" s="30">
        <v>25.12</v>
      </c>
      <c r="S341" t="s">
        <v>2702</v>
      </c>
      <c r="T341" t="s">
        <v>2698</v>
      </c>
    </row>
    <row r="342" spans="1:20" ht="22.5" customHeight="1" x14ac:dyDescent="0.2">
      <c r="A342" s="30" t="s">
        <v>1817</v>
      </c>
      <c r="B342" s="30" t="s">
        <v>1818</v>
      </c>
      <c r="C342" s="31" t="str">
        <f>HYPERLINK("http://atberg.aha.ru/raskr/ram11.jpg")</f>
        <v/>
      </c>
      <c r="D342" s="32"/>
      <c r="E342" s="30" t="s">
        <v>1819</v>
      </c>
      <c r="F342" s="33" t="s">
        <v>1820</v>
      </c>
      <c r="G342" s="30"/>
      <c r="H342" s="34" t="s">
        <v>30</v>
      </c>
      <c r="I342" s="35"/>
      <c r="J342" s="36" t="s">
        <v>31</v>
      </c>
      <c r="K342" s="36" t="s">
        <v>1796</v>
      </c>
      <c r="L342" s="36" t="s">
        <v>2515</v>
      </c>
      <c r="M342" s="30" t="s">
        <v>33</v>
      </c>
      <c r="N342" s="2" t="s">
        <v>1797</v>
      </c>
      <c r="O342" s="30" t="s">
        <v>35</v>
      </c>
      <c r="P342" s="3" t="s">
        <v>1430</v>
      </c>
      <c r="Q342" s="3" t="s">
        <v>1798</v>
      </c>
      <c r="R342" s="30">
        <v>25.12</v>
      </c>
      <c r="S342" t="s">
        <v>2703</v>
      </c>
      <c r="T342" t="s">
        <v>2698</v>
      </c>
    </row>
    <row r="343" spans="1:20" ht="22.5" customHeight="1" x14ac:dyDescent="0.2">
      <c r="A343" s="30" t="s">
        <v>1821</v>
      </c>
      <c r="B343" s="30" t="s">
        <v>1822</v>
      </c>
      <c r="C343" s="31" t="str">
        <f>HYPERLINK("http://atberg.aha.ru/raskr/ram02.jpg")</f>
        <v/>
      </c>
      <c r="D343" s="32"/>
      <c r="E343" s="30" t="s">
        <v>1823</v>
      </c>
      <c r="F343" s="33" t="s">
        <v>1824</v>
      </c>
      <c r="G343" s="30"/>
      <c r="H343" s="34" t="s">
        <v>30</v>
      </c>
      <c r="I343" s="35"/>
      <c r="J343" s="36" t="s">
        <v>31</v>
      </c>
      <c r="K343" s="36" t="s">
        <v>1796</v>
      </c>
      <c r="L343" s="36" t="s">
        <v>2515</v>
      </c>
      <c r="M343" s="30" t="s">
        <v>33</v>
      </c>
      <c r="N343" s="2" t="s">
        <v>1797</v>
      </c>
      <c r="O343" s="30" t="s">
        <v>35</v>
      </c>
      <c r="P343" s="3" t="s">
        <v>1430</v>
      </c>
      <c r="Q343" s="3" t="s">
        <v>1798</v>
      </c>
      <c r="R343" s="30">
        <v>25.12</v>
      </c>
      <c r="S343" t="s">
        <v>2704</v>
      </c>
      <c r="T343" t="s">
        <v>2698</v>
      </c>
    </row>
    <row r="344" spans="1:20" ht="22.5" customHeight="1" x14ac:dyDescent="0.2">
      <c r="A344" s="30" t="s">
        <v>1825</v>
      </c>
      <c r="B344" s="30" t="s">
        <v>1826</v>
      </c>
      <c r="C344" s="31" t="str">
        <f>HYPERLINK("http://atberg.aha.ru/raskr/ram03.jpg")</f>
        <v/>
      </c>
      <c r="D344" s="32"/>
      <c r="E344" s="30" t="s">
        <v>1827</v>
      </c>
      <c r="F344" s="33" t="s">
        <v>1828</v>
      </c>
      <c r="G344" s="30"/>
      <c r="H344" s="34" t="s">
        <v>30</v>
      </c>
      <c r="I344" s="35"/>
      <c r="J344" s="36" t="s">
        <v>31</v>
      </c>
      <c r="K344" s="36" t="s">
        <v>1796</v>
      </c>
      <c r="L344" s="36" t="s">
        <v>2515</v>
      </c>
      <c r="M344" s="30" t="s">
        <v>33</v>
      </c>
      <c r="N344" s="2" t="s">
        <v>1797</v>
      </c>
      <c r="O344" s="30" t="s">
        <v>35</v>
      </c>
      <c r="P344" s="3" t="s">
        <v>1430</v>
      </c>
      <c r="Q344" s="3" t="s">
        <v>1798</v>
      </c>
      <c r="R344" s="30">
        <v>25.12</v>
      </c>
      <c r="S344" t="s">
        <v>2705</v>
      </c>
      <c r="T344" t="s">
        <v>2698</v>
      </c>
    </row>
    <row r="345" spans="1:20" ht="22.5" customHeight="1" x14ac:dyDescent="0.2">
      <c r="A345" s="30" t="s">
        <v>1829</v>
      </c>
      <c r="B345" s="30" t="s">
        <v>1830</v>
      </c>
      <c r="C345" s="31" t="str">
        <f>HYPERLINK("http://atberg.aha.ru/raskr/ram03.jpg")</f>
        <v/>
      </c>
      <c r="D345" s="32"/>
      <c r="E345" s="30" t="s">
        <v>1827</v>
      </c>
      <c r="F345" s="33" t="s">
        <v>1828</v>
      </c>
      <c r="G345" s="30"/>
      <c r="H345" s="34" t="s">
        <v>30</v>
      </c>
      <c r="I345" s="35"/>
      <c r="J345" s="36" t="s">
        <v>31</v>
      </c>
      <c r="K345" s="36" t="s">
        <v>1380</v>
      </c>
      <c r="L345" s="36" t="s">
        <v>2706</v>
      </c>
      <c r="M345" s="30" t="s">
        <v>1831</v>
      </c>
      <c r="N345" s="2" t="s">
        <v>1797</v>
      </c>
      <c r="O345" s="30" t="s">
        <v>35</v>
      </c>
      <c r="P345" s="3" t="s">
        <v>1430</v>
      </c>
      <c r="Q345" s="3" t="s">
        <v>1832</v>
      </c>
      <c r="R345" s="30">
        <v>25.12</v>
      </c>
      <c r="S345" t="s">
        <v>2707</v>
      </c>
      <c r="T345" t="s">
        <v>2698</v>
      </c>
    </row>
    <row r="346" spans="1:20" ht="22.5" customHeight="1" x14ac:dyDescent="0.2">
      <c r="A346" s="30" t="s">
        <v>1833</v>
      </c>
      <c r="B346" s="30" t="s">
        <v>1834</v>
      </c>
      <c r="C346" s="31" t="str">
        <f>HYPERLINK("http://atberg.aha.ru/raskr/ram04.jpg")</f>
        <v/>
      </c>
      <c r="D346" s="32"/>
      <c r="E346" s="30" t="s">
        <v>1835</v>
      </c>
      <c r="F346" s="33" t="s">
        <v>1836</v>
      </c>
      <c r="G346" s="30"/>
      <c r="H346" s="34" t="s">
        <v>30</v>
      </c>
      <c r="I346" s="35"/>
      <c r="J346" s="36" t="s">
        <v>31</v>
      </c>
      <c r="K346" s="36" t="s">
        <v>1796</v>
      </c>
      <c r="L346" s="36" t="s">
        <v>2515</v>
      </c>
      <c r="M346" s="30" t="s">
        <v>33</v>
      </c>
      <c r="N346" s="2" t="s">
        <v>1797</v>
      </c>
      <c r="O346" s="30" t="s">
        <v>35</v>
      </c>
      <c r="P346" s="3" t="s">
        <v>1430</v>
      </c>
      <c r="Q346" s="3" t="s">
        <v>1798</v>
      </c>
      <c r="R346" s="30">
        <v>25.12</v>
      </c>
      <c r="S346" t="s">
        <v>2708</v>
      </c>
      <c r="T346" t="s">
        <v>2698</v>
      </c>
    </row>
    <row r="347" spans="1:20" ht="22.5" customHeight="1" x14ac:dyDescent="0.2">
      <c r="A347" s="30" t="s">
        <v>1837</v>
      </c>
      <c r="B347" s="30" t="s">
        <v>1838</v>
      </c>
      <c r="C347" s="31" t="str">
        <f>HYPERLINK("http://atberg.aha.ru/raskr/ram05.jpg")</f>
        <v/>
      </c>
      <c r="D347" s="32"/>
      <c r="E347" s="30" t="s">
        <v>1839</v>
      </c>
      <c r="F347" s="33" t="s">
        <v>1840</v>
      </c>
      <c r="G347" s="30"/>
      <c r="H347" s="34" t="s">
        <v>30</v>
      </c>
      <c r="I347" s="35"/>
      <c r="J347" s="36" t="s">
        <v>31</v>
      </c>
      <c r="K347" s="36" t="s">
        <v>1796</v>
      </c>
      <c r="L347" s="36" t="s">
        <v>2515</v>
      </c>
      <c r="M347" s="30" t="s">
        <v>1831</v>
      </c>
      <c r="N347" s="2" t="s">
        <v>1797</v>
      </c>
      <c r="O347" s="30" t="s">
        <v>35</v>
      </c>
      <c r="P347" s="3" t="s">
        <v>1430</v>
      </c>
      <c r="Q347" s="3" t="s">
        <v>1798</v>
      </c>
      <c r="R347" s="30">
        <v>25.12</v>
      </c>
      <c r="S347" t="s">
        <v>2709</v>
      </c>
      <c r="T347" t="s">
        <v>2698</v>
      </c>
    </row>
    <row r="348" spans="1:20" ht="22.5" customHeight="1" x14ac:dyDescent="0.2">
      <c r="A348" s="30" t="s">
        <v>1841</v>
      </c>
      <c r="B348" s="30" t="s">
        <v>1842</v>
      </c>
      <c r="C348" s="31" t="str">
        <f>HYPERLINK("http://atberg.aha.ru/raskr/ram10.jpg")</f>
        <v/>
      </c>
      <c r="D348" s="32"/>
      <c r="E348" s="30" t="s">
        <v>1843</v>
      </c>
      <c r="F348" s="33" t="s">
        <v>1844</v>
      </c>
      <c r="G348" s="30"/>
      <c r="H348" s="34" t="s">
        <v>30</v>
      </c>
      <c r="I348" s="35"/>
      <c r="J348" s="36" t="s">
        <v>31</v>
      </c>
      <c r="K348" s="36" t="s">
        <v>1796</v>
      </c>
      <c r="L348" s="36" t="s">
        <v>2515</v>
      </c>
      <c r="M348" s="30" t="s">
        <v>33</v>
      </c>
      <c r="N348" s="2" t="s">
        <v>1797</v>
      </c>
      <c r="O348" s="30" t="s">
        <v>35</v>
      </c>
      <c r="P348" s="3" t="s">
        <v>1430</v>
      </c>
      <c r="Q348" s="3" t="s">
        <v>1798</v>
      </c>
      <c r="R348" s="30">
        <v>25.12</v>
      </c>
      <c r="S348" t="s">
        <v>2710</v>
      </c>
      <c r="T348" t="s">
        <v>2698</v>
      </c>
    </row>
    <row r="349" spans="1:20" ht="22.5" customHeight="1" x14ac:dyDescent="0.2">
      <c r="A349" s="30" t="s">
        <v>1845</v>
      </c>
      <c r="B349" s="30" t="s">
        <v>1846</v>
      </c>
      <c r="C349" s="31" t="str">
        <f>HYPERLINK("http://atberg.aha.ru/raskr/ram06.jpg")</f>
        <v/>
      </c>
      <c r="D349" s="32"/>
      <c r="E349" s="30" t="s">
        <v>1847</v>
      </c>
      <c r="F349" s="33" t="s">
        <v>1848</v>
      </c>
      <c r="G349" s="30"/>
      <c r="H349" s="34" t="s">
        <v>30</v>
      </c>
      <c r="I349" s="35"/>
      <c r="J349" s="36" t="s">
        <v>31</v>
      </c>
      <c r="K349" s="36" t="s">
        <v>1796</v>
      </c>
      <c r="L349" s="36" t="s">
        <v>2515</v>
      </c>
      <c r="M349" s="30" t="s">
        <v>33</v>
      </c>
      <c r="N349" s="2" t="s">
        <v>1797</v>
      </c>
      <c r="O349" s="30" t="s">
        <v>35</v>
      </c>
      <c r="P349" s="3" t="s">
        <v>1430</v>
      </c>
      <c r="Q349" s="3" t="s">
        <v>1798</v>
      </c>
      <c r="R349" s="30">
        <v>25.12</v>
      </c>
      <c r="S349" t="s">
        <v>2711</v>
      </c>
      <c r="T349" t="s">
        <v>2698</v>
      </c>
    </row>
    <row r="350" spans="1:20" ht="22.5" customHeight="1" x14ac:dyDescent="0.2">
      <c r="A350" s="30" t="s">
        <v>1849</v>
      </c>
      <c r="B350" s="30" t="s">
        <v>1850</v>
      </c>
      <c r="C350" s="31" t="str">
        <f>HYPERLINK("http://atberg.aha.ru/raskr/ram08.jpg")</f>
        <v/>
      </c>
      <c r="D350" s="32"/>
      <c r="E350" s="30" t="s">
        <v>1851</v>
      </c>
      <c r="F350" s="33" t="s">
        <v>1852</v>
      </c>
      <c r="G350" s="30"/>
      <c r="H350" s="34" t="s">
        <v>30</v>
      </c>
      <c r="I350" s="35"/>
      <c r="J350" s="36" t="s">
        <v>31</v>
      </c>
      <c r="K350" s="36" t="s">
        <v>1796</v>
      </c>
      <c r="L350" s="36" t="s">
        <v>2515</v>
      </c>
      <c r="M350" s="30" t="s">
        <v>33</v>
      </c>
      <c r="N350" s="2" t="s">
        <v>1797</v>
      </c>
      <c r="O350" s="30" t="s">
        <v>35</v>
      </c>
      <c r="P350" s="3" t="s">
        <v>1430</v>
      </c>
      <c r="Q350" s="3" t="s">
        <v>1798</v>
      </c>
      <c r="R350" s="30">
        <v>25.12</v>
      </c>
      <c r="S350" t="s">
        <v>2712</v>
      </c>
      <c r="T350" t="s">
        <v>2698</v>
      </c>
    </row>
    <row r="351" spans="1:20" ht="22.5" customHeight="1" x14ac:dyDescent="0.2">
      <c r="A351" s="30" t="s">
        <v>1853</v>
      </c>
      <c r="B351" s="30" t="s">
        <v>1854</v>
      </c>
      <c r="C351" s="31" t="str">
        <f>HYPERLINK("http://atberg.aha.ru/raskr/ram07.jpg")</f>
        <v/>
      </c>
      <c r="D351" s="32"/>
      <c r="E351" s="30" t="s">
        <v>1855</v>
      </c>
      <c r="F351" s="33" t="s">
        <v>1856</v>
      </c>
      <c r="G351" s="30"/>
      <c r="H351" s="34" t="s">
        <v>30</v>
      </c>
      <c r="I351" s="35"/>
      <c r="J351" s="36" t="s">
        <v>31</v>
      </c>
      <c r="K351" s="36" t="s">
        <v>1796</v>
      </c>
      <c r="L351" s="36" t="s">
        <v>2515</v>
      </c>
      <c r="M351" s="30" t="s">
        <v>33</v>
      </c>
      <c r="N351" s="2" t="s">
        <v>1797</v>
      </c>
      <c r="O351" s="30" t="s">
        <v>35</v>
      </c>
      <c r="P351" s="3" t="s">
        <v>1430</v>
      </c>
      <c r="Q351" s="3" t="s">
        <v>1798</v>
      </c>
      <c r="R351" s="30">
        <v>25.12</v>
      </c>
      <c r="S351" t="s">
        <v>2713</v>
      </c>
      <c r="T351" t="s">
        <v>2698</v>
      </c>
    </row>
    <row r="352" spans="1:20" ht="22.5" customHeight="1" x14ac:dyDescent="0.2">
      <c r="A352" s="30" t="s">
        <v>1857</v>
      </c>
      <c r="B352" s="30" t="s">
        <v>1858</v>
      </c>
      <c r="C352" s="31" t="str">
        <f>HYPERLINK("http://atberg.aha.ru/raskr/ram09.jpg")</f>
        <v/>
      </c>
      <c r="D352" s="32"/>
      <c r="E352" s="30" t="s">
        <v>1859</v>
      </c>
      <c r="F352" s="33" t="s">
        <v>1860</v>
      </c>
      <c r="G352" s="30"/>
      <c r="H352" s="34" t="s">
        <v>30</v>
      </c>
      <c r="I352" s="35"/>
      <c r="J352" s="36" t="s">
        <v>31</v>
      </c>
      <c r="K352" s="36" t="s">
        <v>1796</v>
      </c>
      <c r="L352" s="36" t="s">
        <v>2515</v>
      </c>
      <c r="M352" s="30" t="s">
        <v>33</v>
      </c>
      <c r="N352" s="2" t="s">
        <v>1797</v>
      </c>
      <c r="O352" s="30" t="s">
        <v>35</v>
      </c>
      <c r="P352" s="3" t="s">
        <v>1430</v>
      </c>
      <c r="Q352" s="3" t="s">
        <v>1798</v>
      </c>
      <c r="R352" s="30">
        <v>25.12</v>
      </c>
      <c r="S352" t="s">
        <v>2714</v>
      </c>
      <c r="T352" t="s">
        <v>2698</v>
      </c>
    </row>
    <row r="353" spans="1:20" ht="22.5" customHeight="1" x14ac:dyDescent="0.2">
      <c r="A353" s="30" t="s">
        <v>1862</v>
      </c>
      <c r="B353" s="30" t="s">
        <v>1863</v>
      </c>
      <c r="C353" s="31" t="str">
        <f>HYPERLINK("http://atberg.aha.ru/raskr/rsk17.jpg")</f>
        <v/>
      </c>
      <c r="D353" s="32"/>
      <c r="E353" s="30" t="s">
        <v>1864</v>
      </c>
      <c r="F353" s="33" t="s">
        <v>1584</v>
      </c>
      <c r="G353" s="30"/>
      <c r="H353" s="34" t="s">
        <v>1021</v>
      </c>
      <c r="I353" s="35"/>
      <c r="J353" s="36" t="s">
        <v>869</v>
      </c>
      <c r="K353" s="36" t="s">
        <v>1865</v>
      </c>
      <c r="L353" s="36" t="s">
        <v>2715</v>
      </c>
      <c r="M353" s="30" t="s">
        <v>1866</v>
      </c>
      <c r="N353" s="2" t="s">
        <v>1522</v>
      </c>
      <c r="O353" s="30" t="s">
        <v>1107</v>
      </c>
      <c r="P353" s="3" t="s">
        <v>1867</v>
      </c>
      <c r="Q353" s="3" t="s">
        <v>1868</v>
      </c>
      <c r="R353" s="30">
        <v>34.47</v>
      </c>
      <c r="S353" t="s">
        <v>2716</v>
      </c>
      <c r="T353" t="s">
        <v>2717</v>
      </c>
    </row>
    <row r="354" spans="1:20" ht="22.5" customHeight="1" x14ac:dyDescent="0.2">
      <c r="A354" s="30" t="s">
        <v>1871</v>
      </c>
      <c r="B354" s="30" t="s">
        <v>1872</v>
      </c>
      <c r="C354" s="31" t="str">
        <f>HYPERLINK("http://atberg.aha.ru/raskr/rsk19.jpg")</f>
        <v/>
      </c>
      <c r="D354" s="32"/>
      <c r="E354" s="30" t="s">
        <v>1873</v>
      </c>
      <c r="F354" s="33" t="s">
        <v>1874</v>
      </c>
      <c r="G354" s="30"/>
      <c r="H354" s="34" t="s">
        <v>1021</v>
      </c>
      <c r="I354" s="35"/>
      <c r="J354" s="36" t="s">
        <v>869</v>
      </c>
      <c r="K354" s="36" t="s">
        <v>1865</v>
      </c>
      <c r="L354" s="36" t="s">
        <v>2715</v>
      </c>
      <c r="M354" s="30" t="s">
        <v>1866</v>
      </c>
      <c r="N354" s="2" t="s">
        <v>1522</v>
      </c>
      <c r="O354" s="30" t="s">
        <v>1107</v>
      </c>
      <c r="P354" s="3" t="s">
        <v>1867</v>
      </c>
      <c r="Q354" s="3" t="s">
        <v>1868</v>
      </c>
      <c r="R354" s="30">
        <v>34.47</v>
      </c>
      <c r="S354" t="s">
        <v>1869</v>
      </c>
      <c r="T354" t="s">
        <v>2717</v>
      </c>
    </row>
    <row r="355" spans="1:20" ht="22.5" customHeight="1" x14ac:dyDescent="0.2">
      <c r="A355" s="30" t="s">
        <v>1876</v>
      </c>
      <c r="B355" s="30" t="s">
        <v>1877</v>
      </c>
      <c r="C355" s="31" t="str">
        <f>HYPERLINK("http://www.atberg.aha.ru/raskr/rpt01.jpg")</f>
        <v/>
      </c>
      <c r="D355" s="32"/>
      <c r="E355" s="30" t="s">
        <v>1878</v>
      </c>
      <c r="F355" s="33" t="s">
        <v>1879</v>
      </c>
      <c r="G355" s="30"/>
      <c r="H355" s="34" t="s">
        <v>1021</v>
      </c>
      <c r="I355" s="35"/>
      <c r="J355" s="36" t="s">
        <v>869</v>
      </c>
      <c r="K355" s="36" t="s">
        <v>1880</v>
      </c>
      <c r="L355" s="36" t="s">
        <v>2718</v>
      </c>
      <c r="M355" s="30" t="s">
        <v>1717</v>
      </c>
      <c r="N355" s="2" t="s">
        <v>1881</v>
      </c>
      <c r="O355" s="30" t="s">
        <v>35</v>
      </c>
      <c r="P355" s="3" t="s">
        <v>1882</v>
      </c>
      <c r="Q355" s="3" t="s">
        <v>1883</v>
      </c>
      <c r="R355" s="30">
        <v>33</v>
      </c>
      <c r="S355" t="s">
        <v>2719</v>
      </c>
      <c r="T355" t="s">
        <v>2720</v>
      </c>
    </row>
    <row r="356" spans="1:20" ht="22.5" customHeight="1" x14ac:dyDescent="0.2">
      <c r="A356" s="30" t="s">
        <v>1886</v>
      </c>
      <c r="B356" s="30" t="s">
        <v>1887</v>
      </c>
      <c r="C356" s="31" t="str">
        <f>HYPERLINK("http://www.atberg.aha.ru/raskr/rpt02.jpg")</f>
        <v/>
      </c>
      <c r="D356" s="32"/>
      <c r="E356" s="30" t="s">
        <v>1888</v>
      </c>
      <c r="F356" s="33" t="s">
        <v>1889</v>
      </c>
      <c r="G356" s="30"/>
      <c r="H356" s="34" t="s">
        <v>1021</v>
      </c>
      <c r="I356" s="35"/>
      <c r="J356" s="36" t="s">
        <v>869</v>
      </c>
      <c r="K356" s="36" t="s">
        <v>1880</v>
      </c>
      <c r="L356" s="36" t="s">
        <v>2718</v>
      </c>
      <c r="M356" s="30" t="s">
        <v>1717</v>
      </c>
      <c r="N356" s="2" t="s">
        <v>1881</v>
      </c>
      <c r="O356" s="30" t="s">
        <v>35</v>
      </c>
      <c r="P356" s="3" t="s">
        <v>1882</v>
      </c>
      <c r="Q356" s="3" t="s">
        <v>1883</v>
      </c>
      <c r="R356" s="30">
        <v>33</v>
      </c>
      <c r="S356" t="s">
        <v>2721</v>
      </c>
      <c r="T356" t="s">
        <v>2720</v>
      </c>
    </row>
    <row r="357" spans="1:20" ht="22.5" customHeight="1" x14ac:dyDescent="0.2">
      <c r="A357" s="30" t="s">
        <v>1890</v>
      </c>
      <c r="B357" s="30" t="s">
        <v>1891</v>
      </c>
      <c r="C357" s="31" t="str">
        <f>HYPERLINK("http://www.atberg.aha.ru/raskr/rpt03.jpg")</f>
        <v/>
      </c>
      <c r="D357" s="32"/>
      <c r="E357" s="30" t="s">
        <v>1892</v>
      </c>
      <c r="F357" s="33" t="s">
        <v>1893</v>
      </c>
      <c r="G357" s="30"/>
      <c r="H357" s="34" t="s">
        <v>1021</v>
      </c>
      <c r="I357" s="35"/>
      <c r="J357" s="36" t="s">
        <v>869</v>
      </c>
      <c r="K357" s="36" t="s">
        <v>1880</v>
      </c>
      <c r="L357" s="36" t="s">
        <v>2718</v>
      </c>
      <c r="M357" s="30" t="s">
        <v>1717</v>
      </c>
      <c r="N357" s="2" t="s">
        <v>1881</v>
      </c>
      <c r="O357" s="30" t="s">
        <v>35</v>
      </c>
      <c r="P357" s="3" t="s">
        <v>1882</v>
      </c>
      <c r="Q357" s="3" t="s">
        <v>1883</v>
      </c>
      <c r="R357" s="30">
        <v>33</v>
      </c>
      <c r="S357" t="s">
        <v>2722</v>
      </c>
      <c r="T357" t="s">
        <v>2720</v>
      </c>
    </row>
    <row r="358" spans="1:20" ht="22.5" customHeight="1" x14ac:dyDescent="0.2">
      <c r="A358" s="30" t="s">
        <v>1894</v>
      </c>
      <c r="B358" s="30" t="s">
        <v>1895</v>
      </c>
      <c r="C358" s="31" t="str">
        <f>HYPERLINK("http://www.atberg.aha.ru/raskr/rpt04.jpg")</f>
        <v/>
      </c>
      <c r="D358" s="32"/>
      <c r="E358" s="30" t="s">
        <v>1896</v>
      </c>
      <c r="F358" s="33" t="s">
        <v>1897</v>
      </c>
      <c r="G358" s="30"/>
      <c r="H358" s="34" t="s">
        <v>1021</v>
      </c>
      <c r="I358" s="35"/>
      <c r="J358" s="36" t="s">
        <v>869</v>
      </c>
      <c r="K358" s="36" t="s">
        <v>1880</v>
      </c>
      <c r="L358" s="36" t="s">
        <v>2718</v>
      </c>
      <c r="M358" s="30" t="s">
        <v>1717</v>
      </c>
      <c r="N358" s="2" t="s">
        <v>1881</v>
      </c>
      <c r="O358" s="30" t="s">
        <v>35</v>
      </c>
      <c r="P358" s="3" t="s">
        <v>1882</v>
      </c>
      <c r="Q358" s="3" t="s">
        <v>1883</v>
      </c>
      <c r="R358" s="30">
        <v>33</v>
      </c>
      <c r="S358" t="s">
        <v>1884</v>
      </c>
      <c r="T358" t="s">
        <v>2720</v>
      </c>
    </row>
    <row r="359" spans="1:20" ht="22.5" customHeight="1" x14ac:dyDescent="0.2">
      <c r="A359" s="30" t="s">
        <v>1899</v>
      </c>
      <c r="B359" s="30" t="s">
        <v>1900</v>
      </c>
      <c r="C359" s="31" t="str">
        <f>HYPERLINK("http://atberg.aha.ru/raskr/svs02.jpg")</f>
        <v/>
      </c>
      <c r="D359" s="32"/>
      <c r="E359" s="30" t="s">
        <v>1901</v>
      </c>
      <c r="F359" s="33" t="s">
        <v>1752</v>
      </c>
      <c r="G359" s="30"/>
      <c r="H359" s="34" t="s">
        <v>30</v>
      </c>
      <c r="I359" s="35"/>
      <c r="J359" s="36" t="s">
        <v>31</v>
      </c>
      <c r="K359" s="36" t="s">
        <v>1902</v>
      </c>
      <c r="L359" s="36" t="s">
        <v>2715</v>
      </c>
      <c r="M359" s="30" t="s">
        <v>1754</v>
      </c>
      <c r="N359" s="2" t="s">
        <v>1522</v>
      </c>
      <c r="O359" s="30" t="s">
        <v>35</v>
      </c>
      <c r="P359" s="3" t="s">
        <v>1430</v>
      </c>
      <c r="Q359" s="3" t="s">
        <v>1903</v>
      </c>
      <c r="R359" s="30">
        <v>25.12</v>
      </c>
      <c r="S359" t="s">
        <v>2723</v>
      </c>
      <c r="T359" t="s">
        <v>2724</v>
      </c>
    </row>
    <row r="360" spans="1:20" ht="22.5" customHeight="1" x14ac:dyDescent="0.2">
      <c r="A360" s="30" t="s">
        <v>1904</v>
      </c>
      <c r="B360" s="30" t="s">
        <v>1905</v>
      </c>
      <c r="C360" s="31" t="str">
        <f>HYPERLINK("http://atberg.aha.ru/raskr/svs03.jpg")</f>
        <v/>
      </c>
      <c r="D360" s="32"/>
      <c r="E360" s="30" t="s">
        <v>1906</v>
      </c>
      <c r="F360" s="33" t="s">
        <v>1907</v>
      </c>
      <c r="G360" s="30"/>
      <c r="H360" s="34" t="s">
        <v>30</v>
      </c>
      <c r="I360" s="35"/>
      <c r="J360" s="36" t="s">
        <v>31</v>
      </c>
      <c r="K360" s="36" t="s">
        <v>1902</v>
      </c>
      <c r="L360" s="36" t="s">
        <v>2715</v>
      </c>
      <c r="M360" s="30" t="s">
        <v>1754</v>
      </c>
      <c r="N360" s="2" t="s">
        <v>1522</v>
      </c>
      <c r="O360" s="30" t="s">
        <v>35</v>
      </c>
      <c r="P360" s="3" t="s">
        <v>1430</v>
      </c>
      <c r="Q360" s="3" t="s">
        <v>1903</v>
      </c>
      <c r="R360" s="30">
        <v>25.12</v>
      </c>
      <c r="S360" t="s">
        <v>2725</v>
      </c>
      <c r="T360" t="s">
        <v>2724</v>
      </c>
    </row>
    <row r="361" spans="1:20" ht="22.5" customHeight="1" x14ac:dyDescent="0.2">
      <c r="A361" s="30" t="s">
        <v>1908</v>
      </c>
      <c r="B361" s="30" t="s">
        <v>1909</v>
      </c>
      <c r="C361" s="31" t="str">
        <f>HYPERLINK("http://atberg.aha.ru/raskr/svs01.jpg")</f>
        <v/>
      </c>
      <c r="D361" s="32"/>
      <c r="E361" s="30" t="s">
        <v>1910</v>
      </c>
      <c r="F361" s="33" t="s">
        <v>1911</v>
      </c>
      <c r="G361" s="30"/>
      <c r="H361" s="34" t="s">
        <v>30</v>
      </c>
      <c r="I361" s="35"/>
      <c r="J361" s="36" t="s">
        <v>31</v>
      </c>
      <c r="K361" s="36" t="s">
        <v>1902</v>
      </c>
      <c r="L361" s="36" t="s">
        <v>2715</v>
      </c>
      <c r="M361" s="30" t="s">
        <v>1754</v>
      </c>
      <c r="N361" s="2" t="s">
        <v>1522</v>
      </c>
      <c r="O361" s="30" t="s">
        <v>35</v>
      </c>
      <c r="P361" s="3" t="s">
        <v>1430</v>
      </c>
      <c r="Q361" s="3" t="s">
        <v>1903</v>
      </c>
      <c r="R361" s="30">
        <v>25.12</v>
      </c>
      <c r="S361" t="s">
        <v>2726</v>
      </c>
      <c r="T361" t="s">
        <v>2724</v>
      </c>
    </row>
    <row r="362" spans="1:20" ht="22.5" customHeight="1" x14ac:dyDescent="0.2">
      <c r="A362" s="30" t="s">
        <v>1912</v>
      </c>
      <c r="B362" s="30" t="s">
        <v>1913</v>
      </c>
      <c r="C362" s="31" t="str">
        <f>HYPERLINK("http://atberg.aha.ru/raskr/svs04.jpg")</f>
        <v/>
      </c>
      <c r="D362" s="32"/>
      <c r="E362" s="30" t="s">
        <v>1914</v>
      </c>
      <c r="F362" s="33" t="s">
        <v>1915</v>
      </c>
      <c r="G362" s="30"/>
      <c r="H362" s="34" t="s">
        <v>30</v>
      </c>
      <c r="I362" s="35"/>
      <c r="J362" s="36" t="s">
        <v>31</v>
      </c>
      <c r="K362" s="36" t="s">
        <v>1902</v>
      </c>
      <c r="L362" s="36" t="s">
        <v>2715</v>
      </c>
      <c r="M362" s="30" t="s">
        <v>1754</v>
      </c>
      <c r="N362" s="2" t="s">
        <v>1522</v>
      </c>
      <c r="O362" s="30" t="s">
        <v>35</v>
      </c>
      <c r="P362" s="3" t="s">
        <v>1430</v>
      </c>
      <c r="Q362" s="3" t="s">
        <v>1903</v>
      </c>
      <c r="R362" s="30">
        <v>25.12</v>
      </c>
      <c r="S362" t="s">
        <v>2727</v>
      </c>
      <c r="T362" t="s">
        <v>2724</v>
      </c>
    </row>
    <row r="363" spans="1:20" ht="22.5" customHeight="1" x14ac:dyDescent="0.2">
      <c r="A363" s="30" t="s">
        <v>1916</v>
      </c>
      <c r="B363" s="30" t="s">
        <v>1917</v>
      </c>
      <c r="C363" s="31" t="str">
        <f>HYPERLINK("http://atberg.aha.ru/raskr/svs05.jpg")</f>
        <v/>
      </c>
      <c r="D363" s="32"/>
      <c r="E363" s="30" t="s">
        <v>1918</v>
      </c>
      <c r="F363" s="33" t="s">
        <v>1919</v>
      </c>
      <c r="G363" s="30"/>
      <c r="H363" s="34" t="s">
        <v>30</v>
      </c>
      <c r="I363" s="35"/>
      <c r="J363" s="36" t="s">
        <v>31</v>
      </c>
      <c r="K363" s="36" t="s">
        <v>1902</v>
      </c>
      <c r="L363" s="36" t="s">
        <v>2715</v>
      </c>
      <c r="M363" s="30" t="s">
        <v>1754</v>
      </c>
      <c r="N363" s="2" t="s">
        <v>1522</v>
      </c>
      <c r="O363" s="30" t="s">
        <v>35</v>
      </c>
      <c r="P363" s="3" t="s">
        <v>1430</v>
      </c>
      <c r="Q363" s="3" t="s">
        <v>1903</v>
      </c>
      <c r="R363" s="30">
        <v>25.12</v>
      </c>
      <c r="S363" t="s">
        <v>2728</v>
      </c>
      <c r="T363" t="s">
        <v>2724</v>
      </c>
    </row>
    <row r="364" spans="1:20" ht="22.5" customHeight="1" x14ac:dyDescent="0.2">
      <c r="A364" s="30" t="s">
        <v>1920</v>
      </c>
      <c r="B364" s="30" t="s">
        <v>1921</v>
      </c>
      <c r="C364" s="31" t="str">
        <f>HYPERLINK("http://atberg.aha.ru/raskr/svs06.jpg")</f>
        <v/>
      </c>
      <c r="D364" s="32"/>
      <c r="E364" s="30" t="s">
        <v>1922</v>
      </c>
      <c r="F364" s="33" t="s">
        <v>1923</v>
      </c>
      <c r="G364" s="30"/>
      <c r="H364" s="34" t="s">
        <v>30</v>
      </c>
      <c r="I364" s="35"/>
      <c r="J364" s="36" t="s">
        <v>31</v>
      </c>
      <c r="K364" s="36" t="s">
        <v>1902</v>
      </c>
      <c r="L364" s="36" t="s">
        <v>2715</v>
      </c>
      <c r="M364" s="30" t="s">
        <v>1754</v>
      </c>
      <c r="N364" s="2" t="s">
        <v>1522</v>
      </c>
      <c r="O364" s="30" t="s">
        <v>35</v>
      </c>
      <c r="P364" s="3" t="s">
        <v>1430</v>
      </c>
      <c r="Q364" s="3" t="s">
        <v>1903</v>
      </c>
      <c r="R364" s="30">
        <v>25.12</v>
      </c>
      <c r="S364" t="s">
        <v>2729</v>
      </c>
      <c r="T364" t="s">
        <v>2724</v>
      </c>
    </row>
    <row r="365" spans="1:20" ht="22.5" customHeight="1" x14ac:dyDescent="0.2">
      <c r="A365" s="30" t="s">
        <v>1924</v>
      </c>
      <c r="B365" s="30" t="s">
        <v>1925</v>
      </c>
      <c r="C365" s="31" t="str">
        <f>HYPERLINK("http://atberg.aha.ru/raskr/svs07.jpg")</f>
        <v/>
      </c>
      <c r="D365" s="32"/>
      <c r="E365" s="30" t="s">
        <v>1926</v>
      </c>
      <c r="F365" s="33" t="s">
        <v>1927</v>
      </c>
      <c r="G365" s="30"/>
      <c r="H365" s="34" t="s">
        <v>30</v>
      </c>
      <c r="I365" s="35"/>
      <c r="J365" s="36" t="s">
        <v>31</v>
      </c>
      <c r="K365" s="36" t="s">
        <v>1902</v>
      </c>
      <c r="L365" s="36" t="s">
        <v>2715</v>
      </c>
      <c r="M365" s="30" t="s">
        <v>1754</v>
      </c>
      <c r="N365" s="2" t="s">
        <v>1522</v>
      </c>
      <c r="O365" s="30" t="s">
        <v>35</v>
      </c>
      <c r="P365" s="3" t="s">
        <v>1430</v>
      </c>
      <c r="Q365" s="3" t="s">
        <v>1903</v>
      </c>
      <c r="R365" s="30">
        <v>25.12</v>
      </c>
      <c r="S365" t="s">
        <v>2730</v>
      </c>
      <c r="T365" t="s">
        <v>2724</v>
      </c>
    </row>
    <row r="366" spans="1:20" ht="22.5" customHeight="1" x14ac:dyDescent="0.2">
      <c r="A366" s="30" t="s">
        <v>1928</v>
      </c>
      <c r="B366" s="30" t="s">
        <v>1929</v>
      </c>
      <c r="C366" s="31" t="str">
        <f>HYPERLINK("http://atberg.aha.ru/raskr/svs08.jpg")</f>
        <v/>
      </c>
      <c r="D366" s="32"/>
      <c r="E366" s="30" t="s">
        <v>1930</v>
      </c>
      <c r="F366" s="33" t="s">
        <v>1931</v>
      </c>
      <c r="G366" s="30"/>
      <c r="H366" s="34" t="s">
        <v>30</v>
      </c>
      <c r="I366" s="35"/>
      <c r="J366" s="36" t="s">
        <v>31</v>
      </c>
      <c r="K366" s="36" t="s">
        <v>1902</v>
      </c>
      <c r="L366" s="36" t="s">
        <v>2715</v>
      </c>
      <c r="M366" s="30" t="s">
        <v>1754</v>
      </c>
      <c r="N366" s="2" t="s">
        <v>1522</v>
      </c>
      <c r="O366" s="30" t="s">
        <v>35</v>
      </c>
      <c r="P366" s="3" t="s">
        <v>1430</v>
      </c>
      <c r="Q366" s="3" t="s">
        <v>1903</v>
      </c>
      <c r="R366" s="30">
        <v>25.12</v>
      </c>
      <c r="S366" t="s">
        <v>1799</v>
      </c>
      <c r="T366" t="s">
        <v>2724</v>
      </c>
    </row>
    <row r="367" spans="1:20" ht="22.5" customHeight="1" x14ac:dyDescent="0.2">
      <c r="A367" s="30" t="s">
        <v>1934</v>
      </c>
      <c r="B367" s="30" t="s">
        <v>1935</v>
      </c>
      <c r="C367" s="31" t="str">
        <f>HYPERLINK("http://www.atberg.aha.ru/raskr/vbn01.jpg")</f>
        <v/>
      </c>
      <c r="D367" s="32"/>
      <c r="E367" s="30" t="s">
        <v>1936</v>
      </c>
      <c r="F367" s="33" t="s">
        <v>1358</v>
      </c>
      <c r="G367" s="30"/>
      <c r="H367" s="34" t="s">
        <v>1021</v>
      </c>
      <c r="I367" s="35"/>
      <c r="J367" s="36" t="s">
        <v>869</v>
      </c>
      <c r="K367" s="36" t="s">
        <v>1937</v>
      </c>
      <c r="L367" s="36" t="s">
        <v>2731</v>
      </c>
      <c r="M367" s="30" t="s">
        <v>1938</v>
      </c>
      <c r="N367" s="2" t="s">
        <v>1939</v>
      </c>
      <c r="O367" s="30" t="s">
        <v>35</v>
      </c>
      <c r="P367" s="3" t="s">
        <v>1312</v>
      </c>
      <c r="Q367" s="3" t="s">
        <v>1940</v>
      </c>
      <c r="R367" s="30">
        <v>39.42</v>
      </c>
      <c r="S367" t="s">
        <v>2732</v>
      </c>
      <c r="T367" t="s">
        <v>2733</v>
      </c>
    </row>
    <row r="368" spans="1:20" ht="22.5" customHeight="1" x14ac:dyDescent="0.2">
      <c r="A368" s="30" t="s">
        <v>1943</v>
      </c>
      <c r="B368" s="30" t="s">
        <v>1944</v>
      </c>
      <c r="C368" s="31" t="str">
        <f>HYPERLINK("http://www.atberg.aha.ru/raskr/vbn02.jpg")</f>
        <v/>
      </c>
      <c r="D368" s="32"/>
      <c r="E368" s="30" t="s">
        <v>1945</v>
      </c>
      <c r="F368" s="33" t="s">
        <v>1946</v>
      </c>
      <c r="G368" s="30"/>
      <c r="H368" s="34" t="s">
        <v>1021</v>
      </c>
      <c r="I368" s="35"/>
      <c r="J368" s="36" t="s">
        <v>869</v>
      </c>
      <c r="K368" s="36" t="s">
        <v>1937</v>
      </c>
      <c r="L368" s="36" t="s">
        <v>2731</v>
      </c>
      <c r="M368" s="30" t="s">
        <v>1938</v>
      </c>
      <c r="N368" s="2" t="s">
        <v>1939</v>
      </c>
      <c r="O368" s="30" t="s">
        <v>35</v>
      </c>
      <c r="P368" s="3" t="s">
        <v>1312</v>
      </c>
      <c r="Q368" s="3" t="s">
        <v>1940</v>
      </c>
      <c r="R368" s="30">
        <v>39.42</v>
      </c>
      <c r="S368" t="s">
        <v>2734</v>
      </c>
      <c r="T368" t="s">
        <v>2733</v>
      </c>
    </row>
    <row r="369" spans="1:20" ht="22.5" customHeight="1" x14ac:dyDescent="0.2">
      <c r="A369" s="30" t="s">
        <v>1947</v>
      </c>
      <c r="B369" s="30" t="s">
        <v>1948</v>
      </c>
      <c r="C369" s="31" t="str">
        <f>HYPERLINK("http://www.atberg.aha.ru/raskr/vbn04.jpg")</f>
        <v/>
      </c>
      <c r="D369" s="32"/>
      <c r="E369" s="30" t="s">
        <v>1949</v>
      </c>
      <c r="F369" s="33" t="s">
        <v>1950</v>
      </c>
      <c r="G369" s="30"/>
      <c r="H369" s="34" t="s">
        <v>1021</v>
      </c>
      <c r="I369" s="35"/>
      <c r="J369" s="36" t="s">
        <v>869</v>
      </c>
      <c r="K369" s="36" t="s">
        <v>1937</v>
      </c>
      <c r="L369" s="36" t="s">
        <v>2731</v>
      </c>
      <c r="M369" s="30" t="s">
        <v>1938</v>
      </c>
      <c r="N369" s="2" t="s">
        <v>1939</v>
      </c>
      <c r="O369" s="30" t="s">
        <v>35</v>
      </c>
      <c r="P369" s="3" t="s">
        <v>1312</v>
      </c>
      <c r="Q369" s="3" t="s">
        <v>1940</v>
      </c>
      <c r="R369" s="30">
        <v>39.42</v>
      </c>
      <c r="S369" t="s">
        <v>2735</v>
      </c>
      <c r="T369" t="s">
        <v>2733</v>
      </c>
    </row>
    <row r="370" spans="1:20" ht="22.5" customHeight="1" x14ac:dyDescent="0.2">
      <c r="A370" s="30" t="s">
        <v>1951</v>
      </c>
      <c r="B370" s="30" t="s">
        <v>1952</v>
      </c>
      <c r="C370" s="31" t="str">
        <f>HYPERLINK("http://www.atberg.aha.ru/raskr/vbn03.jpg")</f>
        <v/>
      </c>
      <c r="D370" s="32"/>
      <c r="E370" s="30" t="s">
        <v>1953</v>
      </c>
      <c r="F370" s="33" t="s">
        <v>1954</v>
      </c>
      <c r="G370" s="30"/>
      <c r="H370" s="34" t="s">
        <v>1021</v>
      </c>
      <c r="I370" s="35"/>
      <c r="J370" s="36" t="s">
        <v>869</v>
      </c>
      <c r="K370" s="36" t="s">
        <v>1937</v>
      </c>
      <c r="L370" s="36" t="s">
        <v>2731</v>
      </c>
      <c r="M370" s="30" t="s">
        <v>1938</v>
      </c>
      <c r="N370" s="2" t="s">
        <v>1939</v>
      </c>
      <c r="O370" s="30" t="s">
        <v>35</v>
      </c>
      <c r="P370" s="3" t="s">
        <v>1312</v>
      </c>
      <c r="Q370" s="3" t="s">
        <v>1940</v>
      </c>
      <c r="R370" s="30">
        <v>39.42</v>
      </c>
      <c r="S370" t="s">
        <v>2736</v>
      </c>
      <c r="T370" t="s">
        <v>2733</v>
      </c>
    </row>
    <row r="371" spans="1:20" ht="22.5" customHeight="1" x14ac:dyDescent="0.2">
      <c r="A371" s="30" t="s">
        <v>1956</v>
      </c>
      <c r="B371" s="30" t="s">
        <v>1957</v>
      </c>
      <c r="C371" s="31" t="str">
        <f>HYPERLINK("http://www.atberg.aha.ru/raskr/ver05.jpg")</f>
        <v/>
      </c>
      <c r="D371" s="32"/>
      <c r="E371" s="30" t="s">
        <v>1958</v>
      </c>
      <c r="F371" s="33" t="s">
        <v>1959</v>
      </c>
      <c r="G371" s="30"/>
      <c r="H371" s="34" t="s">
        <v>1021</v>
      </c>
      <c r="I371" s="35"/>
      <c r="J371" s="36" t="s">
        <v>869</v>
      </c>
      <c r="K371" s="36" t="s">
        <v>1960</v>
      </c>
      <c r="L371" s="36" t="s">
        <v>2511</v>
      </c>
      <c r="M371" s="30" t="s">
        <v>1717</v>
      </c>
      <c r="N371" s="2" t="s">
        <v>1961</v>
      </c>
      <c r="O371" s="30" t="s">
        <v>1107</v>
      </c>
      <c r="P371" s="3" t="s">
        <v>1962</v>
      </c>
      <c r="Q371" s="3" t="s">
        <v>1963</v>
      </c>
      <c r="R371" s="30">
        <v>39.42</v>
      </c>
      <c r="S371" t="s">
        <v>2737</v>
      </c>
      <c r="T371" t="s">
        <v>2738</v>
      </c>
    </row>
    <row r="372" spans="1:20" ht="22.5" customHeight="1" x14ac:dyDescent="0.2">
      <c r="A372" s="30" t="s">
        <v>1964</v>
      </c>
      <c r="B372" s="30" t="s">
        <v>1965</v>
      </c>
      <c r="C372" s="31" t="str">
        <f>HYPERLINK("http://atberg.aha.ru/raskr/ver01.jpg")</f>
        <v/>
      </c>
      <c r="D372" s="32"/>
      <c r="E372" s="30" t="s">
        <v>1966</v>
      </c>
      <c r="F372" s="33" t="s">
        <v>1967</v>
      </c>
      <c r="G372" s="30"/>
      <c r="H372" s="34" t="s">
        <v>1021</v>
      </c>
      <c r="I372" s="35"/>
      <c r="J372" s="36" t="s">
        <v>869</v>
      </c>
      <c r="K372" s="36" t="s">
        <v>1960</v>
      </c>
      <c r="L372" s="36" t="s">
        <v>2511</v>
      </c>
      <c r="M372" s="30" t="s">
        <v>1717</v>
      </c>
      <c r="N372" s="2" t="s">
        <v>1961</v>
      </c>
      <c r="O372" s="30" t="s">
        <v>1107</v>
      </c>
      <c r="P372" s="3" t="s">
        <v>1312</v>
      </c>
      <c r="Q372" s="3" t="s">
        <v>1963</v>
      </c>
      <c r="R372" s="30">
        <v>39.42</v>
      </c>
      <c r="S372" t="s">
        <v>2739</v>
      </c>
      <c r="T372" t="s">
        <v>2738</v>
      </c>
    </row>
    <row r="373" spans="1:20" ht="22.5" customHeight="1" x14ac:dyDescent="0.2">
      <c r="A373" s="30" t="s">
        <v>1968</v>
      </c>
      <c r="B373" s="30" t="s">
        <v>1969</v>
      </c>
      <c r="C373" s="31" t="str">
        <f>HYPERLINK("http://atberg.aha.ru/raskr/ver04.jpg")</f>
        <v/>
      </c>
      <c r="D373" s="32"/>
      <c r="E373" s="30" t="s">
        <v>1970</v>
      </c>
      <c r="F373" s="33" t="s">
        <v>1971</v>
      </c>
      <c r="G373" s="30"/>
      <c r="H373" s="34" t="s">
        <v>1021</v>
      </c>
      <c r="I373" s="35"/>
      <c r="J373" s="36" t="s">
        <v>869</v>
      </c>
      <c r="K373" s="36" t="s">
        <v>1960</v>
      </c>
      <c r="L373" s="36" t="s">
        <v>2511</v>
      </c>
      <c r="M373" s="30" t="s">
        <v>1717</v>
      </c>
      <c r="N373" s="2" t="s">
        <v>1961</v>
      </c>
      <c r="O373" s="30" t="s">
        <v>1107</v>
      </c>
      <c r="P373" s="3" t="s">
        <v>1312</v>
      </c>
      <c r="Q373" s="3" t="s">
        <v>1963</v>
      </c>
      <c r="R373" s="30">
        <v>39.42</v>
      </c>
      <c r="S373" t="s">
        <v>2740</v>
      </c>
      <c r="T373" t="s">
        <v>2738</v>
      </c>
    </row>
    <row r="374" spans="1:20" ht="22.5" customHeight="1" x14ac:dyDescent="0.2">
      <c r="A374" s="30" t="s">
        <v>1972</v>
      </c>
      <c r="B374" s="30" t="s">
        <v>1973</v>
      </c>
      <c r="C374" s="31" t="str">
        <f>HYPERLINK("http://www.atberg.aha.ru/raskr/ver06.jpg")</f>
        <v/>
      </c>
      <c r="D374" s="32"/>
      <c r="E374" s="30" t="s">
        <v>1974</v>
      </c>
      <c r="F374" s="33" t="s">
        <v>1975</v>
      </c>
      <c r="G374" s="30"/>
      <c r="H374" s="34" t="s">
        <v>1021</v>
      </c>
      <c r="I374" s="35"/>
      <c r="J374" s="36" t="s">
        <v>869</v>
      </c>
      <c r="K374" s="36" t="s">
        <v>1960</v>
      </c>
      <c r="L374" s="36" t="s">
        <v>2511</v>
      </c>
      <c r="M374" s="30" t="s">
        <v>1717</v>
      </c>
      <c r="N374" s="2" t="s">
        <v>1961</v>
      </c>
      <c r="O374" s="30" t="s">
        <v>1107</v>
      </c>
      <c r="P374" s="3" t="s">
        <v>1312</v>
      </c>
      <c r="Q374" s="3" t="s">
        <v>1963</v>
      </c>
      <c r="R374" s="30">
        <v>39.42</v>
      </c>
      <c r="S374" t="s">
        <v>1941</v>
      </c>
      <c r="T374" t="s">
        <v>2738</v>
      </c>
    </row>
    <row r="375" spans="1:20" ht="33.75" customHeight="1" x14ac:dyDescent="0.2">
      <c r="A375" s="30" t="s">
        <v>1977</v>
      </c>
      <c r="B375" s="30" t="s">
        <v>1978</v>
      </c>
      <c r="C375" s="31" t="str">
        <f>HYPERLINK("http://atberg.aha.ru/raskr/vit01.jpg")</f>
        <v/>
      </c>
      <c r="D375" s="32"/>
      <c r="E375" s="30" t="s">
        <v>1979</v>
      </c>
      <c r="F375" s="33" t="s">
        <v>1980</v>
      </c>
      <c r="G375" s="30"/>
      <c r="H375" s="34" t="s">
        <v>1021</v>
      </c>
      <c r="I375" s="35"/>
      <c r="J375" s="36" t="s">
        <v>869</v>
      </c>
      <c r="K375" s="36" t="s">
        <v>1602</v>
      </c>
      <c r="L375" s="36" t="s">
        <v>2741</v>
      </c>
      <c r="M375" s="30" t="s">
        <v>1981</v>
      </c>
      <c r="N375" s="2" t="s">
        <v>1982</v>
      </c>
      <c r="O375" s="30" t="s">
        <v>1107</v>
      </c>
      <c r="P375" s="3" t="s">
        <v>1983</v>
      </c>
      <c r="Q375" s="3" t="s">
        <v>1984</v>
      </c>
      <c r="R375" s="30">
        <v>47.67</v>
      </c>
      <c r="S375" t="s">
        <v>2742</v>
      </c>
      <c r="T375" t="s">
        <v>2743</v>
      </c>
    </row>
    <row r="376" spans="1:20" ht="33.75" customHeight="1" x14ac:dyDescent="0.2">
      <c r="A376" s="30" t="s">
        <v>1987</v>
      </c>
      <c r="B376" s="30" t="s">
        <v>1988</v>
      </c>
      <c r="C376" s="31" t="str">
        <f>HYPERLINK("http://atberg.aha.ru/raskr/vit03.jpg")</f>
        <v/>
      </c>
      <c r="D376" s="32"/>
      <c r="E376" s="30" t="s">
        <v>1989</v>
      </c>
      <c r="F376" s="33" t="s">
        <v>1990</v>
      </c>
      <c r="G376" s="30"/>
      <c r="H376" s="34" t="s">
        <v>1021</v>
      </c>
      <c r="I376" s="35"/>
      <c r="J376" s="36" t="s">
        <v>869</v>
      </c>
      <c r="K376" s="36" t="s">
        <v>1602</v>
      </c>
      <c r="L376" s="36" t="s">
        <v>2741</v>
      </c>
      <c r="M376" s="30" t="s">
        <v>1981</v>
      </c>
      <c r="N376" s="2" t="s">
        <v>1982</v>
      </c>
      <c r="O376" s="30" t="s">
        <v>1107</v>
      </c>
      <c r="P376" s="3" t="s">
        <v>1983</v>
      </c>
      <c r="Q376" s="3" t="s">
        <v>1984</v>
      </c>
      <c r="R376" s="30">
        <v>47.67</v>
      </c>
      <c r="S376" t="s">
        <v>2744</v>
      </c>
      <c r="T376" t="s">
        <v>2743</v>
      </c>
    </row>
    <row r="377" spans="1:20" ht="33.75" customHeight="1" x14ac:dyDescent="0.2">
      <c r="A377" s="30" t="s">
        <v>1991</v>
      </c>
      <c r="B377" s="30" t="s">
        <v>1992</v>
      </c>
      <c r="C377" s="31" t="str">
        <f>HYPERLINK("http://atberg.aha.ru/raskr/vit04.jpg")</f>
        <v/>
      </c>
      <c r="D377" s="32"/>
      <c r="E377" s="30" t="s">
        <v>1993</v>
      </c>
      <c r="F377" s="33" t="s">
        <v>1994</v>
      </c>
      <c r="G377" s="30"/>
      <c r="H377" s="34" t="s">
        <v>1021</v>
      </c>
      <c r="I377" s="35"/>
      <c r="J377" s="36" t="s">
        <v>869</v>
      </c>
      <c r="K377" s="36" t="s">
        <v>1602</v>
      </c>
      <c r="L377" s="36" t="s">
        <v>2741</v>
      </c>
      <c r="M377" s="30" t="s">
        <v>1981</v>
      </c>
      <c r="N377" s="2" t="s">
        <v>1982</v>
      </c>
      <c r="O377" s="30" t="s">
        <v>1107</v>
      </c>
      <c r="P377" s="3" t="s">
        <v>1983</v>
      </c>
      <c r="Q377" s="3" t="s">
        <v>1984</v>
      </c>
      <c r="R377" s="30">
        <v>47.67</v>
      </c>
      <c r="S377" t="s">
        <v>2745</v>
      </c>
      <c r="T377" t="s">
        <v>2743</v>
      </c>
    </row>
    <row r="378" spans="1:20" ht="33.75" customHeight="1" x14ac:dyDescent="0.2">
      <c r="A378" s="30" t="s">
        <v>1996</v>
      </c>
      <c r="B378" s="30" t="s">
        <v>1997</v>
      </c>
      <c r="C378" s="31" t="str">
        <f>HYPERLINK("http://atberg.aha.ru/raskr/rdsm04.jpg")</f>
        <v/>
      </c>
      <c r="D378" s="32"/>
      <c r="E378" s="30" t="s">
        <v>1998</v>
      </c>
      <c r="F378" s="33" t="s">
        <v>1999</v>
      </c>
      <c r="G378" s="30"/>
      <c r="H378" s="34" t="s">
        <v>1021</v>
      </c>
      <c r="I378" s="35"/>
      <c r="J378" s="36" t="s">
        <v>869</v>
      </c>
      <c r="K378" s="36" t="s">
        <v>1458</v>
      </c>
      <c r="L378" s="36" t="s">
        <v>2615</v>
      </c>
      <c r="M378" s="30" t="s">
        <v>2000</v>
      </c>
      <c r="N378" s="2" t="s">
        <v>1881</v>
      </c>
      <c r="O378" s="30" t="s">
        <v>35</v>
      </c>
      <c r="P378" s="3" t="s">
        <v>2001</v>
      </c>
      <c r="Q378" s="3" t="s">
        <v>2002</v>
      </c>
      <c r="R378" s="30">
        <v>37.58</v>
      </c>
      <c r="S378" t="s">
        <v>2746</v>
      </c>
      <c r="T378" t="s">
        <v>2747</v>
      </c>
    </row>
    <row r="379" spans="1:20" ht="33.75" customHeight="1" x14ac:dyDescent="0.2">
      <c r="A379" s="30" t="s">
        <v>2005</v>
      </c>
      <c r="B379" s="30" t="s">
        <v>2006</v>
      </c>
      <c r="C379" s="31" t="str">
        <f>HYPERLINK("http://atberg.aha.ru/raskr/rdsm03.jpg")</f>
        <v/>
      </c>
      <c r="D379" s="32"/>
      <c r="E379" s="30" t="s">
        <v>2007</v>
      </c>
      <c r="F379" s="33" t="s">
        <v>2008</v>
      </c>
      <c r="G379" s="30"/>
      <c r="H379" s="34" t="s">
        <v>1021</v>
      </c>
      <c r="I379" s="35"/>
      <c r="J379" s="36" t="s">
        <v>869</v>
      </c>
      <c r="K379" s="36" t="s">
        <v>1458</v>
      </c>
      <c r="L379" s="36" t="s">
        <v>2615</v>
      </c>
      <c r="M379" s="30" t="s">
        <v>2000</v>
      </c>
      <c r="N379" s="2" t="s">
        <v>1881</v>
      </c>
      <c r="O379" s="30" t="s">
        <v>35</v>
      </c>
      <c r="P379" s="3" t="s">
        <v>2001</v>
      </c>
      <c r="Q379" s="3" t="s">
        <v>2002</v>
      </c>
      <c r="R379" s="30">
        <v>37.58</v>
      </c>
      <c r="S379" t="s">
        <v>2748</v>
      </c>
      <c r="T379" t="s">
        <v>2747</v>
      </c>
    </row>
    <row r="380" spans="1:20" ht="33.75" customHeight="1" x14ac:dyDescent="0.2">
      <c r="A380" s="30" t="s">
        <v>2009</v>
      </c>
      <c r="B380" s="30" t="s">
        <v>2010</v>
      </c>
      <c r="C380" s="31" t="str">
        <f>HYPERLINK("http://atberg.aha.ru/raskr/rdsm02.jpg")</f>
        <v/>
      </c>
      <c r="D380" s="32"/>
      <c r="E380" s="30" t="s">
        <v>2011</v>
      </c>
      <c r="F380" s="33" t="s">
        <v>2012</v>
      </c>
      <c r="G380" s="30"/>
      <c r="H380" s="34" t="s">
        <v>1021</v>
      </c>
      <c r="I380" s="35"/>
      <c r="J380" s="36" t="s">
        <v>869</v>
      </c>
      <c r="K380" s="36" t="s">
        <v>1458</v>
      </c>
      <c r="L380" s="36" t="s">
        <v>2615</v>
      </c>
      <c r="M380" s="30" t="s">
        <v>2000</v>
      </c>
      <c r="N380" s="2" t="s">
        <v>1881</v>
      </c>
      <c r="O380" s="30" t="s">
        <v>35</v>
      </c>
      <c r="P380" s="3" t="s">
        <v>2001</v>
      </c>
      <c r="Q380" s="3" t="s">
        <v>2002</v>
      </c>
      <c r="R380" s="30">
        <v>37.58</v>
      </c>
      <c r="S380" t="s">
        <v>2749</v>
      </c>
      <c r="T380" t="s">
        <v>2747</v>
      </c>
    </row>
    <row r="381" spans="1:20" ht="33.75" customHeight="1" x14ac:dyDescent="0.2">
      <c r="A381" s="30" t="s">
        <v>2013</v>
      </c>
      <c r="B381" s="30" t="s">
        <v>2014</v>
      </c>
      <c r="C381" s="31" t="str">
        <f>HYPERLINK("http://atberg.aha.ru/raskr/rdsm01.jpg")</f>
        <v/>
      </c>
      <c r="D381" s="32"/>
      <c r="E381" s="30" t="s">
        <v>2015</v>
      </c>
      <c r="F381" s="33" t="s">
        <v>2016</v>
      </c>
      <c r="G381" s="30"/>
      <c r="H381" s="34" t="s">
        <v>1021</v>
      </c>
      <c r="I381" s="35"/>
      <c r="J381" s="36" t="s">
        <v>869</v>
      </c>
      <c r="K381" s="36" t="s">
        <v>1458</v>
      </c>
      <c r="L381" s="36" t="s">
        <v>2615</v>
      </c>
      <c r="M381" s="30" t="s">
        <v>2000</v>
      </c>
      <c r="N381" s="2" t="s">
        <v>1881</v>
      </c>
      <c r="O381" s="30" t="s">
        <v>35</v>
      </c>
      <c r="P381" s="3" t="s">
        <v>2001</v>
      </c>
      <c r="Q381" s="3" t="s">
        <v>2002</v>
      </c>
      <c r="R381" s="30">
        <v>37.58</v>
      </c>
      <c r="S381" t="s">
        <v>2003</v>
      </c>
      <c r="T381" t="s">
        <v>2747</v>
      </c>
    </row>
    <row r="382" spans="1:20" ht="22.5" customHeight="1" x14ac:dyDescent="0.2">
      <c r="A382" s="30" t="s">
        <v>2018</v>
      </c>
      <c r="B382" s="30" t="s">
        <v>2019</v>
      </c>
      <c r="C382" s="31" t="str">
        <f>HYPERLINK("http://www.atberg.aha.ru/raskr/ist05.jpg")</f>
        <v/>
      </c>
      <c r="D382" s="32"/>
      <c r="E382" s="30" t="s">
        <v>2020</v>
      </c>
      <c r="F382" s="33" t="s">
        <v>2021</v>
      </c>
      <c r="G382" s="30"/>
      <c r="H382" s="34" t="s">
        <v>1021</v>
      </c>
      <c r="I382" s="35"/>
      <c r="J382" s="36" t="s">
        <v>869</v>
      </c>
      <c r="K382" s="36" t="s">
        <v>1179</v>
      </c>
      <c r="L382" s="36" t="s">
        <v>2750</v>
      </c>
      <c r="M382" s="30" t="s">
        <v>1717</v>
      </c>
      <c r="N382" s="2" t="s">
        <v>2022</v>
      </c>
      <c r="O382" s="30" t="s">
        <v>1204</v>
      </c>
      <c r="P382" s="3" t="s">
        <v>1312</v>
      </c>
      <c r="Q382" s="3" t="s">
        <v>2023</v>
      </c>
      <c r="R382" s="30">
        <v>41.25</v>
      </c>
      <c r="S382" t="s">
        <v>1721</v>
      </c>
      <c r="T382" t="s">
        <v>2751</v>
      </c>
    </row>
    <row r="383" spans="1:20" ht="22.5" customHeight="1" x14ac:dyDescent="0.2">
      <c r="A383" s="30" t="s">
        <v>2026</v>
      </c>
      <c r="B383" s="30" t="s">
        <v>2027</v>
      </c>
      <c r="C383" s="31" t="str">
        <f>HYPERLINK("http://atberg.aha.ru/raskr/maf01.jpg")</f>
        <v/>
      </c>
      <c r="D383" s="32"/>
      <c r="E383" s="30" t="s">
        <v>2028</v>
      </c>
      <c r="F383" s="33" t="s">
        <v>2029</v>
      </c>
      <c r="G383" s="30"/>
      <c r="H383" s="34" t="s">
        <v>1021</v>
      </c>
      <c r="I383" s="35"/>
      <c r="J383" s="36" t="s">
        <v>869</v>
      </c>
      <c r="K383" s="36" t="s">
        <v>1262</v>
      </c>
      <c r="L383" s="36" t="s">
        <v>2671</v>
      </c>
      <c r="M383" s="30" t="s">
        <v>1644</v>
      </c>
      <c r="N383" s="2" t="s">
        <v>2022</v>
      </c>
      <c r="O383" s="30" t="s">
        <v>1204</v>
      </c>
      <c r="P383" s="3" t="s">
        <v>1312</v>
      </c>
      <c r="Q383" s="3" t="s">
        <v>2030</v>
      </c>
      <c r="R383" s="30">
        <v>43.08</v>
      </c>
      <c r="S383" t="s">
        <v>2752</v>
      </c>
      <c r="T383" t="s">
        <v>2753</v>
      </c>
    </row>
    <row r="384" spans="1:20" ht="22.5" customHeight="1" x14ac:dyDescent="0.2">
      <c r="A384" s="30" t="s">
        <v>2033</v>
      </c>
      <c r="B384" s="30" t="s">
        <v>2034</v>
      </c>
      <c r="C384" s="31" t="str">
        <f>HYPERLINK("http://atberg.aha.ru/raskr/maf03.jpg")</f>
        <v/>
      </c>
      <c r="D384" s="32"/>
      <c r="E384" s="30" t="s">
        <v>2035</v>
      </c>
      <c r="F384" s="33" t="s">
        <v>2036</v>
      </c>
      <c r="G384" s="30"/>
      <c r="H384" s="34" t="s">
        <v>1021</v>
      </c>
      <c r="I384" s="35"/>
      <c r="J384" s="36" t="s">
        <v>869</v>
      </c>
      <c r="K384" s="36" t="s">
        <v>1262</v>
      </c>
      <c r="L384" s="36" t="s">
        <v>2671</v>
      </c>
      <c r="M384" s="30" t="s">
        <v>1644</v>
      </c>
      <c r="N384" s="2" t="s">
        <v>2022</v>
      </c>
      <c r="O384" s="30" t="s">
        <v>1204</v>
      </c>
      <c r="P384" s="3" t="s">
        <v>1312</v>
      </c>
      <c r="Q384" s="3" t="s">
        <v>2030</v>
      </c>
      <c r="R384" s="30">
        <v>43.08</v>
      </c>
      <c r="S384" t="s">
        <v>2754</v>
      </c>
      <c r="T384" t="s">
        <v>2753</v>
      </c>
    </row>
    <row r="385" spans="1:20" ht="22.5" customHeight="1" x14ac:dyDescent="0.2">
      <c r="A385" s="30" t="s">
        <v>2037</v>
      </c>
      <c r="B385" s="30" t="s">
        <v>2038</v>
      </c>
      <c r="C385" s="31" t="str">
        <f>HYPERLINK("http://atberg.aha.ru/raskr/maf04.jpg")</f>
        <v/>
      </c>
      <c r="D385" s="32"/>
      <c r="E385" s="30" t="s">
        <v>2039</v>
      </c>
      <c r="F385" s="33" t="s">
        <v>2040</v>
      </c>
      <c r="G385" s="30"/>
      <c r="H385" s="34" t="s">
        <v>1021</v>
      </c>
      <c r="I385" s="35"/>
      <c r="J385" s="36" t="s">
        <v>869</v>
      </c>
      <c r="K385" s="36" t="s">
        <v>1262</v>
      </c>
      <c r="L385" s="36" t="s">
        <v>2671</v>
      </c>
      <c r="M385" s="30" t="s">
        <v>1644</v>
      </c>
      <c r="N385" s="2" t="s">
        <v>2022</v>
      </c>
      <c r="O385" s="30" t="s">
        <v>1204</v>
      </c>
      <c r="P385" s="3" t="s">
        <v>1312</v>
      </c>
      <c r="Q385" s="3" t="s">
        <v>2030</v>
      </c>
      <c r="R385" s="30">
        <v>43.08</v>
      </c>
      <c r="S385" t="s">
        <v>2031</v>
      </c>
      <c r="T385" t="s">
        <v>2753</v>
      </c>
    </row>
    <row r="386" spans="1:20" ht="33.75" customHeight="1" x14ac:dyDescent="0.2">
      <c r="A386" s="30" t="s">
        <v>2042</v>
      </c>
      <c r="B386" s="30" t="s">
        <v>2043</v>
      </c>
      <c r="C386" s="31" t="str">
        <f>HYPERLINK("http://atberg.aha.ru/raskr/mnn04.jpg")</f>
        <v/>
      </c>
      <c r="D386" s="32"/>
      <c r="E386" s="30" t="s">
        <v>2044</v>
      </c>
      <c r="F386" s="33" t="s">
        <v>2045</v>
      </c>
      <c r="G386" s="30"/>
      <c r="H386" s="34" t="s">
        <v>1021</v>
      </c>
      <c r="I386" s="35"/>
      <c r="J386" s="36" t="s">
        <v>869</v>
      </c>
      <c r="K386" s="36" t="s">
        <v>2046</v>
      </c>
      <c r="L386" s="36" t="s">
        <v>2678</v>
      </c>
      <c r="M386" s="30" t="s">
        <v>2047</v>
      </c>
      <c r="N386" s="2" t="s">
        <v>2048</v>
      </c>
      <c r="O386" s="30" t="s">
        <v>1107</v>
      </c>
      <c r="P386" s="3" t="s">
        <v>2049</v>
      </c>
      <c r="Q386" s="3" t="s">
        <v>2050</v>
      </c>
      <c r="R386" s="30">
        <v>61.42</v>
      </c>
      <c r="S386" t="s">
        <v>1476</v>
      </c>
      <c r="T386" t="s">
        <v>2755</v>
      </c>
    </row>
    <row r="387" spans="1:20" ht="22.5" customHeight="1" x14ac:dyDescent="0.2">
      <c r="A387" s="30" t="s">
        <v>2052</v>
      </c>
      <c r="B387" s="30" t="s">
        <v>2053</v>
      </c>
      <c r="C387" s="31" t="str">
        <f>HYPERLINK("http://atberg.aha.ru/raskr/mod01.jpg")</f>
        <v/>
      </c>
      <c r="D387" s="32"/>
      <c r="E387" s="30" t="s">
        <v>2054</v>
      </c>
      <c r="F387" s="33" t="s">
        <v>2055</v>
      </c>
      <c r="G387" s="30"/>
      <c r="H387" s="34" t="s">
        <v>1021</v>
      </c>
      <c r="I387" s="35"/>
      <c r="J387" s="36" t="s">
        <v>869</v>
      </c>
      <c r="K387" s="36" t="s">
        <v>2056</v>
      </c>
      <c r="L387" s="36" t="s">
        <v>2756</v>
      </c>
      <c r="M387" s="30" t="s">
        <v>33</v>
      </c>
      <c r="N387" s="2" t="s">
        <v>2057</v>
      </c>
      <c r="O387" s="30" t="s">
        <v>2058</v>
      </c>
      <c r="P387" s="3" t="s">
        <v>1312</v>
      </c>
      <c r="Q387" s="3" t="s">
        <v>2059</v>
      </c>
      <c r="R387" s="30">
        <v>78.83</v>
      </c>
      <c r="S387" t="s">
        <v>2757</v>
      </c>
      <c r="T387" t="s">
        <v>2758</v>
      </c>
    </row>
    <row r="388" spans="1:20" ht="22.5" customHeight="1" x14ac:dyDescent="0.2">
      <c r="A388" s="30" t="s">
        <v>2062</v>
      </c>
      <c r="B388" s="30" t="s">
        <v>2063</v>
      </c>
      <c r="C388" s="31" t="str">
        <f>HYPERLINK("http://atberg.aha.ru/raskr/mod02.jpg")</f>
        <v/>
      </c>
      <c r="D388" s="32"/>
      <c r="E388" s="30" t="s">
        <v>2064</v>
      </c>
      <c r="F388" s="33" t="s">
        <v>2065</v>
      </c>
      <c r="G388" s="30"/>
      <c r="H388" s="34" t="s">
        <v>1021</v>
      </c>
      <c r="I388" s="35"/>
      <c r="J388" s="36" t="s">
        <v>869</v>
      </c>
      <c r="K388" s="36" t="s">
        <v>2056</v>
      </c>
      <c r="L388" s="36" t="s">
        <v>2756</v>
      </c>
      <c r="M388" s="30" t="s">
        <v>33</v>
      </c>
      <c r="N388" s="2" t="s">
        <v>2057</v>
      </c>
      <c r="O388" s="30" t="s">
        <v>2058</v>
      </c>
      <c r="P388" s="3" t="s">
        <v>1312</v>
      </c>
      <c r="Q388" s="3" t="s">
        <v>2059</v>
      </c>
      <c r="R388" s="30">
        <v>78.83</v>
      </c>
      <c r="S388" t="s">
        <v>2759</v>
      </c>
      <c r="T388" t="s">
        <v>2758</v>
      </c>
    </row>
    <row r="389" spans="1:20" ht="22.5" customHeight="1" x14ac:dyDescent="0.2">
      <c r="A389" s="30" t="s">
        <v>2066</v>
      </c>
      <c r="B389" s="30" t="s">
        <v>2067</v>
      </c>
      <c r="C389" s="31" t="str">
        <f>HYPERLINK("http://atberg.aha.ru/raskr/mod05.jpg")</f>
        <v/>
      </c>
      <c r="D389" s="32"/>
      <c r="E389" s="30" t="s">
        <v>2068</v>
      </c>
      <c r="F389" s="33" t="s">
        <v>2069</v>
      </c>
      <c r="G389" s="30"/>
      <c r="H389" s="34" t="s">
        <v>1021</v>
      </c>
      <c r="I389" s="35"/>
      <c r="J389" s="36" t="s">
        <v>869</v>
      </c>
      <c r="K389" s="36" t="s">
        <v>2070</v>
      </c>
      <c r="L389" s="36" t="s">
        <v>2760</v>
      </c>
      <c r="M389" s="30" t="s">
        <v>33</v>
      </c>
      <c r="N389" s="2" t="s">
        <v>2057</v>
      </c>
      <c r="O389" s="30" t="s">
        <v>2058</v>
      </c>
      <c r="P389" s="3" t="s">
        <v>1312</v>
      </c>
      <c r="Q389" s="3" t="s">
        <v>2071</v>
      </c>
      <c r="R389" s="30">
        <v>78.83</v>
      </c>
      <c r="S389" t="s">
        <v>2761</v>
      </c>
      <c r="T389" t="s">
        <v>2758</v>
      </c>
    </row>
    <row r="390" spans="1:20" ht="22.5" customHeight="1" x14ac:dyDescent="0.2">
      <c r="A390" s="30" t="s">
        <v>2072</v>
      </c>
      <c r="B390" s="30" t="s">
        <v>2073</v>
      </c>
      <c r="C390" s="31" t="str">
        <f>HYPERLINK("http://atberg.aha.ru/raskr/mod07.jpg")</f>
        <v/>
      </c>
      <c r="D390" s="32"/>
      <c r="E390" s="30" t="s">
        <v>2074</v>
      </c>
      <c r="F390" s="33" t="s">
        <v>2075</v>
      </c>
      <c r="G390" s="30"/>
      <c r="H390" s="34" t="s">
        <v>1021</v>
      </c>
      <c r="I390" s="35"/>
      <c r="J390" s="36" t="s">
        <v>869</v>
      </c>
      <c r="K390" s="36" t="s">
        <v>2076</v>
      </c>
      <c r="L390" s="36" t="s">
        <v>2760</v>
      </c>
      <c r="M390" s="30" t="s">
        <v>33</v>
      </c>
      <c r="N390" s="2" t="s">
        <v>2057</v>
      </c>
      <c r="O390" s="30" t="s">
        <v>2058</v>
      </c>
      <c r="P390" s="3" t="s">
        <v>1312</v>
      </c>
      <c r="Q390" s="3" t="s">
        <v>2059</v>
      </c>
      <c r="R390" s="30">
        <v>78.83</v>
      </c>
      <c r="S390" t="s">
        <v>2762</v>
      </c>
      <c r="T390" t="s">
        <v>2758</v>
      </c>
    </row>
    <row r="391" spans="1:20" ht="22.5" customHeight="1" x14ac:dyDescent="0.2">
      <c r="A391" s="30" t="s">
        <v>2077</v>
      </c>
      <c r="B391" s="30" t="s">
        <v>2078</v>
      </c>
      <c r="C391" s="31" t="str">
        <f>HYPERLINK("http://atberg.aha.ru/raskr/mod06.jpg")</f>
        <v/>
      </c>
      <c r="D391" s="32"/>
      <c r="E391" s="30" t="s">
        <v>2079</v>
      </c>
      <c r="F391" s="33" t="s">
        <v>2080</v>
      </c>
      <c r="G391" s="30"/>
      <c r="H391" s="34" t="s">
        <v>1021</v>
      </c>
      <c r="I391" s="35"/>
      <c r="J391" s="36" t="s">
        <v>869</v>
      </c>
      <c r="K391" s="36" t="s">
        <v>2076</v>
      </c>
      <c r="L391" s="36" t="s">
        <v>2760</v>
      </c>
      <c r="M391" s="30" t="s">
        <v>33</v>
      </c>
      <c r="N391" s="2" t="s">
        <v>2057</v>
      </c>
      <c r="O391" s="30" t="s">
        <v>2058</v>
      </c>
      <c r="P391" s="3" t="s">
        <v>1312</v>
      </c>
      <c r="Q391" s="3" t="s">
        <v>2059</v>
      </c>
      <c r="R391" s="30">
        <v>78.83</v>
      </c>
      <c r="S391" t="s">
        <v>2763</v>
      </c>
      <c r="T391" t="s">
        <v>2758</v>
      </c>
    </row>
    <row r="392" spans="1:20" ht="22.5" customHeight="1" x14ac:dyDescent="0.2">
      <c r="A392" s="30" t="s">
        <v>2081</v>
      </c>
      <c r="B392" s="30" t="s">
        <v>2082</v>
      </c>
      <c r="C392" s="31" t="str">
        <f>HYPERLINK("http://atberg.aha.ru/raskr/mod08.jpg")</f>
        <v/>
      </c>
      <c r="D392" s="32"/>
      <c r="E392" s="30" t="s">
        <v>2083</v>
      </c>
      <c r="F392" s="33" t="s">
        <v>2084</v>
      </c>
      <c r="G392" s="30"/>
      <c r="H392" s="34" t="s">
        <v>1021</v>
      </c>
      <c r="I392" s="35"/>
      <c r="J392" s="36" t="s">
        <v>869</v>
      </c>
      <c r="K392" s="36" t="s">
        <v>2085</v>
      </c>
      <c r="L392" s="36" t="s">
        <v>2764</v>
      </c>
      <c r="M392" s="30" t="s">
        <v>1717</v>
      </c>
      <c r="N392" s="2" t="s">
        <v>2057</v>
      </c>
      <c r="O392" s="30" t="s">
        <v>2058</v>
      </c>
      <c r="P392" s="3" t="s">
        <v>1312</v>
      </c>
      <c r="Q392" s="3" t="s">
        <v>2086</v>
      </c>
      <c r="R392" s="30">
        <v>78.83</v>
      </c>
      <c r="S392" t="s">
        <v>2765</v>
      </c>
      <c r="T392" t="s">
        <v>2758</v>
      </c>
    </row>
    <row r="393" spans="1:20" ht="22.5" customHeight="1" x14ac:dyDescent="0.2">
      <c r="A393" s="30" t="s">
        <v>2087</v>
      </c>
      <c r="B393" s="30" t="s">
        <v>2088</v>
      </c>
      <c r="C393" s="31" t="str">
        <f>HYPERLINK("http://atberg.aha.ru/raskr/mod08.jpg")</f>
        <v/>
      </c>
      <c r="D393" s="32"/>
      <c r="E393" s="30" t="s">
        <v>2083</v>
      </c>
      <c r="F393" s="33" t="s">
        <v>2084</v>
      </c>
      <c r="G393" s="30"/>
      <c r="H393" s="34" t="s">
        <v>1021</v>
      </c>
      <c r="I393" s="35"/>
      <c r="J393" s="36" t="s">
        <v>869</v>
      </c>
      <c r="K393" s="36" t="s">
        <v>2089</v>
      </c>
      <c r="L393" s="36" t="s">
        <v>2766</v>
      </c>
      <c r="M393" s="30" t="s">
        <v>33</v>
      </c>
      <c r="N393" s="2" t="s">
        <v>2057</v>
      </c>
      <c r="O393" s="30" t="s">
        <v>2058</v>
      </c>
      <c r="P393" s="3" t="s">
        <v>1312</v>
      </c>
      <c r="Q393" s="3" t="s">
        <v>2071</v>
      </c>
      <c r="R393" s="30">
        <v>78.83</v>
      </c>
      <c r="S393" t="s">
        <v>2060</v>
      </c>
      <c r="T393" t="s">
        <v>2758</v>
      </c>
    </row>
    <row r="394" spans="1:20" ht="56.25" customHeight="1" x14ac:dyDescent="0.2">
      <c r="A394" s="30" t="s">
        <v>2091</v>
      </c>
      <c r="B394" s="30" t="s">
        <v>2092</v>
      </c>
      <c r="C394" s="31" t="str">
        <f>HYPERLINK("http://www.atberg.aha.ru/raskr/min09.jpg")</f>
        <v/>
      </c>
      <c r="D394" s="32"/>
      <c r="E394" s="30" t="s">
        <v>2093</v>
      </c>
      <c r="F394" s="33" t="s">
        <v>2094</v>
      </c>
      <c r="G394" s="30"/>
      <c r="H394" s="34" t="s">
        <v>1021</v>
      </c>
      <c r="I394" s="35"/>
      <c r="J394" s="36" t="s">
        <v>869</v>
      </c>
      <c r="K394" s="36" t="s">
        <v>2095</v>
      </c>
      <c r="L394" s="36" t="s">
        <v>2767</v>
      </c>
      <c r="M394" s="30" t="s">
        <v>1717</v>
      </c>
      <c r="N394" s="2" t="s">
        <v>2022</v>
      </c>
      <c r="O394" s="30" t="s">
        <v>1204</v>
      </c>
      <c r="P394" s="3" t="s">
        <v>2096</v>
      </c>
      <c r="Q394" s="3" t="s">
        <v>2097</v>
      </c>
      <c r="R394" s="30">
        <v>55.92</v>
      </c>
      <c r="S394" t="s">
        <v>2768</v>
      </c>
      <c r="T394" t="s">
        <v>2769</v>
      </c>
    </row>
    <row r="395" spans="1:20" ht="56.25" customHeight="1" x14ac:dyDescent="0.2">
      <c r="A395" s="30" t="s">
        <v>2099</v>
      </c>
      <c r="B395" s="30" t="s">
        <v>2100</v>
      </c>
      <c r="C395" s="31" t="str">
        <f>HYPERLINK("http://www.atberg.aha.ru/raskr/min10.jpg")</f>
        <v/>
      </c>
      <c r="D395" s="32"/>
      <c r="E395" s="30" t="s">
        <v>2101</v>
      </c>
      <c r="F395" s="33" t="s">
        <v>2102</v>
      </c>
      <c r="G395" s="30"/>
      <c r="H395" s="34" t="s">
        <v>1021</v>
      </c>
      <c r="I395" s="35"/>
      <c r="J395" s="36" t="s">
        <v>869</v>
      </c>
      <c r="K395" s="36" t="s">
        <v>2095</v>
      </c>
      <c r="L395" s="36" t="s">
        <v>2767</v>
      </c>
      <c r="M395" s="30" t="s">
        <v>1717</v>
      </c>
      <c r="N395" s="2" t="s">
        <v>2022</v>
      </c>
      <c r="O395" s="30" t="s">
        <v>1204</v>
      </c>
      <c r="P395" s="3" t="s">
        <v>2096</v>
      </c>
      <c r="Q395" s="3" t="s">
        <v>2097</v>
      </c>
      <c r="R395" s="30">
        <v>55.92</v>
      </c>
      <c r="S395" t="s">
        <v>2770</v>
      </c>
      <c r="T395" t="s">
        <v>2769</v>
      </c>
    </row>
    <row r="396" spans="1:20" ht="56.25" customHeight="1" x14ac:dyDescent="0.2">
      <c r="A396" s="30" t="s">
        <v>2103</v>
      </c>
      <c r="B396" s="30" t="s">
        <v>2104</v>
      </c>
      <c r="C396" s="31" t="str">
        <f>HYPERLINK("http://www.atberg.aha.ru/raskr/min12.jpg")</f>
        <v/>
      </c>
      <c r="D396" s="32"/>
      <c r="E396" s="30" t="s">
        <v>2105</v>
      </c>
      <c r="F396" s="33" t="s">
        <v>2106</v>
      </c>
      <c r="G396" s="30"/>
      <c r="H396" s="34" t="s">
        <v>1021</v>
      </c>
      <c r="I396" s="35"/>
      <c r="J396" s="36" t="s">
        <v>869</v>
      </c>
      <c r="K396" s="36" t="s">
        <v>2095</v>
      </c>
      <c r="L396" s="36" t="s">
        <v>2767</v>
      </c>
      <c r="M396" s="30" t="s">
        <v>1717</v>
      </c>
      <c r="N396" s="2" t="s">
        <v>2022</v>
      </c>
      <c r="O396" s="30" t="s">
        <v>1204</v>
      </c>
      <c r="P396" s="3" t="s">
        <v>2096</v>
      </c>
      <c r="Q396" s="3" t="s">
        <v>2097</v>
      </c>
      <c r="R396" s="30">
        <v>55.92</v>
      </c>
      <c r="S396" t="s">
        <v>2771</v>
      </c>
      <c r="T396" t="s">
        <v>2769</v>
      </c>
    </row>
    <row r="397" spans="1:20" ht="33.75" customHeight="1" x14ac:dyDescent="0.2">
      <c r="A397" s="30" t="s">
        <v>2108</v>
      </c>
      <c r="B397" s="30" t="s">
        <v>2109</v>
      </c>
      <c r="C397" s="31" t="str">
        <f>HYPERLINK("http://atberg.aha.ru/raskr/nao02.jpg")</f>
        <v/>
      </c>
      <c r="D397" s="32"/>
      <c r="E397" s="30" t="s">
        <v>2110</v>
      </c>
      <c r="F397" s="33" t="s">
        <v>2111</v>
      </c>
      <c r="G397" s="30"/>
      <c r="H397" s="34"/>
      <c r="I397" s="35"/>
      <c r="J397" s="36" t="s">
        <v>869</v>
      </c>
      <c r="K397" s="36" t="s">
        <v>2112</v>
      </c>
      <c r="L397" s="36" t="s">
        <v>2772</v>
      </c>
      <c r="M397" s="30" t="s">
        <v>33</v>
      </c>
      <c r="N397" s="2" t="s">
        <v>2113</v>
      </c>
      <c r="O397" s="30" t="s">
        <v>1204</v>
      </c>
      <c r="P397" s="3" t="s">
        <v>1691</v>
      </c>
      <c r="Q397" s="3"/>
      <c r="R397" s="30">
        <v>62.33</v>
      </c>
      <c r="S397" t="s">
        <v>2773</v>
      </c>
      <c r="T397" t="s">
        <v>2774</v>
      </c>
    </row>
    <row r="398" spans="1:20" ht="22.5" customHeight="1" x14ac:dyDescent="0.2">
      <c r="A398" s="30" t="s">
        <v>2116</v>
      </c>
      <c r="B398" s="30" t="s">
        <v>2117</v>
      </c>
      <c r="C398" s="31" t="str">
        <f>HYPERLINK("http://www.atberg.aha.ru/raskr/nao01.jpg")</f>
        <v/>
      </c>
      <c r="D398" s="32"/>
      <c r="E398" s="30" t="s">
        <v>2118</v>
      </c>
      <c r="F398" s="33" t="s">
        <v>2119</v>
      </c>
      <c r="G398" s="30"/>
      <c r="H398" s="34" t="s">
        <v>1021</v>
      </c>
      <c r="I398" s="35"/>
      <c r="J398" s="36" t="s">
        <v>869</v>
      </c>
      <c r="K398" s="36" t="s">
        <v>2120</v>
      </c>
      <c r="L398" s="36" t="s">
        <v>2775</v>
      </c>
      <c r="M398" s="30" t="s">
        <v>33</v>
      </c>
      <c r="N398" s="2" t="s">
        <v>2022</v>
      </c>
      <c r="O398" s="30" t="s">
        <v>1204</v>
      </c>
      <c r="P398" s="3" t="s">
        <v>1312</v>
      </c>
      <c r="Q398" s="3" t="s">
        <v>2121</v>
      </c>
      <c r="R398" s="30">
        <v>62.33</v>
      </c>
      <c r="S398" t="s">
        <v>2776</v>
      </c>
      <c r="T398" t="s">
        <v>2774</v>
      </c>
    </row>
    <row r="399" spans="1:20" ht="33.75" customHeight="1" x14ac:dyDescent="0.2">
      <c r="A399" s="30" t="s">
        <v>2122</v>
      </c>
      <c r="B399" s="30" t="s">
        <v>2123</v>
      </c>
      <c r="C399" s="31" t="str">
        <f>HYPERLINK("http://atberg.aha.ru/raskr/nao01.jpg")</f>
        <v/>
      </c>
      <c r="D399" s="32"/>
      <c r="E399" s="30" t="s">
        <v>2124</v>
      </c>
      <c r="F399" s="33" t="s">
        <v>2119</v>
      </c>
      <c r="G399" s="30"/>
      <c r="H399" s="34"/>
      <c r="I399" s="35"/>
      <c r="J399" s="36" t="s">
        <v>869</v>
      </c>
      <c r="K399" s="36" t="s">
        <v>2112</v>
      </c>
      <c r="L399" s="36" t="s">
        <v>2772</v>
      </c>
      <c r="M399" s="30" t="s">
        <v>33</v>
      </c>
      <c r="N399" s="2" t="s">
        <v>2113</v>
      </c>
      <c r="O399" s="30" t="s">
        <v>1204</v>
      </c>
      <c r="P399" s="3" t="s">
        <v>1691</v>
      </c>
      <c r="Q399" s="3"/>
      <c r="R399" s="30">
        <v>62.33</v>
      </c>
      <c r="S399" t="s">
        <v>2777</v>
      </c>
      <c r="T399" t="s">
        <v>2774</v>
      </c>
    </row>
    <row r="400" spans="1:20" ht="22.5" customHeight="1" x14ac:dyDescent="0.2">
      <c r="A400" s="30" t="s">
        <v>2125</v>
      </c>
      <c r="B400" s="30" t="s">
        <v>2126</v>
      </c>
      <c r="C400" s="31" t="str">
        <f>HYPERLINK("http://www.atberg.aha.ru/raskr/nao03.jpg")</f>
        <v/>
      </c>
      <c r="D400" s="32"/>
      <c r="E400" s="30" t="s">
        <v>2127</v>
      </c>
      <c r="F400" s="33" t="s">
        <v>2128</v>
      </c>
      <c r="G400" s="30"/>
      <c r="H400" s="34" t="s">
        <v>1021</v>
      </c>
      <c r="I400" s="35"/>
      <c r="J400" s="36" t="s">
        <v>869</v>
      </c>
      <c r="K400" s="36" t="s">
        <v>2120</v>
      </c>
      <c r="L400" s="36" t="s">
        <v>2775</v>
      </c>
      <c r="M400" s="30" t="s">
        <v>33</v>
      </c>
      <c r="N400" s="2" t="s">
        <v>2022</v>
      </c>
      <c r="O400" s="30" t="s">
        <v>1204</v>
      </c>
      <c r="P400" s="3" t="s">
        <v>1312</v>
      </c>
      <c r="Q400" s="3" t="s">
        <v>2121</v>
      </c>
      <c r="R400" s="30">
        <v>62.33</v>
      </c>
      <c r="S400" t="s">
        <v>2778</v>
      </c>
      <c r="T400" t="s">
        <v>2774</v>
      </c>
    </row>
    <row r="401" spans="1:20" ht="33.75" customHeight="1" x14ac:dyDescent="0.2">
      <c r="A401" s="30" t="s">
        <v>2129</v>
      </c>
      <c r="B401" s="30" t="s">
        <v>2130</v>
      </c>
      <c r="C401" s="31" t="str">
        <f>HYPERLINK("http://atberg.aha.ru/raskr/nao03.jpg")</f>
        <v/>
      </c>
      <c r="D401" s="32"/>
      <c r="E401" s="30" t="s">
        <v>2131</v>
      </c>
      <c r="F401" s="33" t="s">
        <v>2128</v>
      </c>
      <c r="G401" s="30"/>
      <c r="H401" s="34"/>
      <c r="I401" s="35"/>
      <c r="J401" s="36" t="s">
        <v>869</v>
      </c>
      <c r="K401" s="36" t="s">
        <v>2112</v>
      </c>
      <c r="L401" s="36" t="s">
        <v>2772</v>
      </c>
      <c r="M401" s="30" t="s">
        <v>33</v>
      </c>
      <c r="N401" s="2" t="s">
        <v>2113</v>
      </c>
      <c r="O401" s="30" t="s">
        <v>1204</v>
      </c>
      <c r="P401" s="3" t="s">
        <v>1691</v>
      </c>
      <c r="Q401" s="3"/>
      <c r="R401" s="30">
        <v>62.33</v>
      </c>
      <c r="S401" t="s">
        <v>2779</v>
      </c>
      <c r="T401" t="s">
        <v>2774</v>
      </c>
    </row>
    <row r="402" spans="1:20" ht="33.75" customHeight="1" x14ac:dyDescent="0.2">
      <c r="A402" s="30" t="s">
        <v>2132</v>
      </c>
      <c r="B402" s="30" t="s">
        <v>2133</v>
      </c>
      <c r="C402" s="31" t="str">
        <f>HYPERLINK("http://atberg.aha.ru/raskr/nao04.jpg")</f>
        <v/>
      </c>
      <c r="D402" s="32"/>
      <c r="E402" s="30" t="s">
        <v>2134</v>
      </c>
      <c r="F402" s="33" t="s">
        <v>2135</v>
      </c>
      <c r="G402" s="30"/>
      <c r="H402" s="34"/>
      <c r="I402" s="35"/>
      <c r="J402" s="36" t="s">
        <v>869</v>
      </c>
      <c r="K402" s="36" t="s">
        <v>2112</v>
      </c>
      <c r="L402" s="36" t="s">
        <v>2772</v>
      </c>
      <c r="M402" s="30" t="s">
        <v>33</v>
      </c>
      <c r="N402" s="2" t="s">
        <v>2113</v>
      </c>
      <c r="O402" s="30" t="s">
        <v>1204</v>
      </c>
      <c r="P402" s="3" t="s">
        <v>1691</v>
      </c>
      <c r="Q402" s="3"/>
      <c r="R402" s="30">
        <v>62.33</v>
      </c>
      <c r="S402" t="s">
        <v>2114</v>
      </c>
      <c r="T402" t="s">
        <v>2774</v>
      </c>
    </row>
    <row r="403" spans="1:20" ht="33.75" customHeight="1" x14ac:dyDescent="0.2">
      <c r="A403" s="30" t="s">
        <v>2137</v>
      </c>
      <c r="B403" s="30" t="s">
        <v>2138</v>
      </c>
      <c r="C403" s="31" t="str">
        <f>HYPERLINK("http://atberg.aha.ru/raskr/nir-09.jpg")</f>
        <v/>
      </c>
      <c r="D403" s="32"/>
      <c r="E403" s="30" t="s">
        <v>2139</v>
      </c>
      <c r="F403" s="33" t="s">
        <v>2140</v>
      </c>
      <c r="G403" s="30"/>
      <c r="H403" s="34" t="s">
        <v>30</v>
      </c>
      <c r="I403" s="35"/>
      <c r="J403" s="36" t="s">
        <v>31</v>
      </c>
      <c r="K403" s="36" t="s">
        <v>2141</v>
      </c>
      <c r="L403" s="36" t="s">
        <v>2780</v>
      </c>
      <c r="M403" s="30" t="s">
        <v>2142</v>
      </c>
      <c r="N403" s="2" t="s">
        <v>2143</v>
      </c>
      <c r="O403" s="30" t="s">
        <v>35</v>
      </c>
      <c r="P403" s="3" t="s">
        <v>2144</v>
      </c>
      <c r="Q403" s="3" t="s">
        <v>2145</v>
      </c>
      <c r="R403" s="30">
        <v>35.75</v>
      </c>
      <c r="S403" t="s">
        <v>2781</v>
      </c>
      <c r="T403" t="s">
        <v>2782</v>
      </c>
    </row>
    <row r="404" spans="1:20" ht="33.75" customHeight="1" x14ac:dyDescent="0.2">
      <c r="A404" s="30" t="s">
        <v>2148</v>
      </c>
      <c r="B404" s="30" t="s">
        <v>2149</v>
      </c>
      <c r="C404" s="31" t="str">
        <f>HYPERLINK("http://atberg.aha.ru/raskr/nir-14.jpg")</f>
        <v/>
      </c>
      <c r="D404" s="32"/>
      <c r="E404" s="30" t="s">
        <v>2150</v>
      </c>
      <c r="F404" s="33" t="s">
        <v>2151</v>
      </c>
      <c r="G404" s="30"/>
      <c r="H404" s="34" t="s">
        <v>30</v>
      </c>
      <c r="I404" s="35"/>
      <c r="J404" s="36" t="s">
        <v>31</v>
      </c>
      <c r="K404" s="36" t="s">
        <v>2141</v>
      </c>
      <c r="L404" s="36" t="s">
        <v>2780</v>
      </c>
      <c r="M404" s="30" t="s">
        <v>2142</v>
      </c>
      <c r="N404" s="2" t="s">
        <v>2143</v>
      </c>
      <c r="O404" s="30" t="s">
        <v>35</v>
      </c>
      <c r="P404" s="3" t="s">
        <v>2144</v>
      </c>
      <c r="Q404" s="3" t="s">
        <v>2145</v>
      </c>
      <c r="R404" s="30">
        <v>35.75</v>
      </c>
      <c r="S404" t="s">
        <v>2149</v>
      </c>
      <c r="T404" t="s">
        <v>2782</v>
      </c>
    </row>
    <row r="405" spans="1:20" ht="33.75" customHeight="1" x14ac:dyDescent="0.2">
      <c r="A405" s="30" t="s">
        <v>2152</v>
      </c>
      <c r="B405" s="30" t="s">
        <v>2153</v>
      </c>
      <c r="C405" s="31" t="str">
        <f>HYPERLINK("http://atberg.aha.ru/raskr/nir-15.jpg")</f>
        <v/>
      </c>
      <c r="D405" s="32"/>
      <c r="E405" s="30" t="s">
        <v>2154</v>
      </c>
      <c r="F405" s="33" t="s">
        <v>2155</v>
      </c>
      <c r="G405" s="30"/>
      <c r="H405" s="34" t="s">
        <v>30</v>
      </c>
      <c r="I405" s="35"/>
      <c r="J405" s="36" t="s">
        <v>31</v>
      </c>
      <c r="K405" s="36" t="s">
        <v>2141</v>
      </c>
      <c r="L405" s="36" t="s">
        <v>2780</v>
      </c>
      <c r="M405" s="30" t="s">
        <v>2142</v>
      </c>
      <c r="N405" s="2" t="s">
        <v>2143</v>
      </c>
      <c r="O405" s="30" t="s">
        <v>35</v>
      </c>
      <c r="P405" s="3" t="s">
        <v>2144</v>
      </c>
      <c r="Q405" s="3" t="s">
        <v>2145</v>
      </c>
      <c r="R405" s="30">
        <v>35.75</v>
      </c>
      <c r="S405" t="s">
        <v>2153</v>
      </c>
      <c r="T405" t="s">
        <v>2782</v>
      </c>
    </row>
    <row r="406" spans="1:20" ht="33.75" customHeight="1" x14ac:dyDescent="0.2">
      <c r="A406" s="30" t="s">
        <v>2156</v>
      </c>
      <c r="B406" s="30" t="s">
        <v>2157</v>
      </c>
      <c r="C406" s="31" t="str">
        <f>HYPERLINK("http://atberg.aha.ru/raskr/nir-16.jpg")</f>
        <v/>
      </c>
      <c r="D406" s="32"/>
      <c r="E406" s="30" t="s">
        <v>2158</v>
      </c>
      <c r="F406" s="33" t="s">
        <v>2159</v>
      </c>
      <c r="G406" s="30"/>
      <c r="H406" s="34" t="s">
        <v>30</v>
      </c>
      <c r="I406" s="35"/>
      <c r="J406" s="36" t="s">
        <v>31</v>
      </c>
      <c r="K406" s="36" t="s">
        <v>2141</v>
      </c>
      <c r="L406" s="36" t="s">
        <v>2780</v>
      </c>
      <c r="M406" s="30" t="s">
        <v>2142</v>
      </c>
      <c r="N406" s="2" t="s">
        <v>2143</v>
      </c>
      <c r="O406" s="30" t="s">
        <v>35</v>
      </c>
      <c r="P406" s="3" t="s">
        <v>2144</v>
      </c>
      <c r="Q406" s="3" t="s">
        <v>2145</v>
      </c>
      <c r="R406" s="30">
        <v>35.75</v>
      </c>
      <c r="S406" t="s">
        <v>2157</v>
      </c>
      <c r="T406" t="s">
        <v>2782</v>
      </c>
    </row>
    <row r="407" spans="1:20" ht="33.75" customHeight="1" x14ac:dyDescent="0.2">
      <c r="A407" s="30" t="s">
        <v>2160</v>
      </c>
      <c r="B407" s="30" t="s">
        <v>2161</v>
      </c>
      <c r="C407" s="31" t="str">
        <f>HYPERLINK("http://atberg.aha.ru/raskr/nir-10.jpg")</f>
        <v/>
      </c>
      <c r="D407" s="32"/>
      <c r="E407" s="30" t="s">
        <v>2162</v>
      </c>
      <c r="F407" s="33" t="s">
        <v>2163</v>
      </c>
      <c r="G407" s="30"/>
      <c r="H407" s="34" t="s">
        <v>30</v>
      </c>
      <c r="I407" s="35"/>
      <c r="J407" s="36" t="s">
        <v>31</v>
      </c>
      <c r="K407" s="36" t="s">
        <v>2141</v>
      </c>
      <c r="L407" s="36" t="s">
        <v>2780</v>
      </c>
      <c r="M407" s="30" t="s">
        <v>2142</v>
      </c>
      <c r="N407" s="2" t="s">
        <v>2143</v>
      </c>
      <c r="O407" s="30" t="s">
        <v>35</v>
      </c>
      <c r="P407" s="3" t="s">
        <v>2144</v>
      </c>
      <c r="Q407" s="3" t="s">
        <v>2145</v>
      </c>
      <c r="R407" s="30">
        <v>35.75</v>
      </c>
      <c r="S407" t="s">
        <v>2161</v>
      </c>
      <c r="T407" t="s">
        <v>2782</v>
      </c>
    </row>
    <row r="408" spans="1:20" ht="33.75" customHeight="1" x14ac:dyDescent="0.2">
      <c r="A408" s="30" t="s">
        <v>2164</v>
      </c>
      <c r="B408" s="30" t="s">
        <v>2165</v>
      </c>
      <c r="C408" s="31" t="str">
        <f>HYPERLINK("http://atberg.aha.ru/raskr/nir-11.jpg")</f>
        <v/>
      </c>
      <c r="D408" s="32"/>
      <c r="E408" s="30" t="s">
        <v>2166</v>
      </c>
      <c r="F408" s="33" t="s">
        <v>1726</v>
      </c>
      <c r="G408" s="30"/>
      <c r="H408" s="34" t="s">
        <v>30</v>
      </c>
      <c r="I408" s="35"/>
      <c r="J408" s="36" t="s">
        <v>31</v>
      </c>
      <c r="K408" s="36" t="s">
        <v>2141</v>
      </c>
      <c r="L408" s="36" t="s">
        <v>2780</v>
      </c>
      <c r="M408" s="30" t="s">
        <v>2142</v>
      </c>
      <c r="N408" s="2" t="s">
        <v>2143</v>
      </c>
      <c r="O408" s="30" t="s">
        <v>35</v>
      </c>
      <c r="P408" s="3" t="s">
        <v>2144</v>
      </c>
      <c r="Q408" s="3" t="s">
        <v>2145</v>
      </c>
      <c r="R408" s="30">
        <v>35.75</v>
      </c>
      <c r="S408" t="s">
        <v>2165</v>
      </c>
      <c r="T408" t="s">
        <v>2782</v>
      </c>
    </row>
    <row r="409" spans="1:20" ht="33.75" customHeight="1" x14ac:dyDescent="0.2">
      <c r="A409" s="30" t="s">
        <v>2167</v>
      </c>
      <c r="B409" s="30" t="s">
        <v>2168</v>
      </c>
      <c r="C409" s="31" t="str">
        <f>HYPERLINK("http://atberg.aha.ru/raskr/nir-12.jpg")</f>
        <v/>
      </c>
      <c r="D409" s="32"/>
      <c r="E409" s="30" t="s">
        <v>2169</v>
      </c>
      <c r="F409" s="33" t="s">
        <v>1730</v>
      </c>
      <c r="G409" s="30"/>
      <c r="H409" s="34" t="s">
        <v>30</v>
      </c>
      <c r="I409" s="35"/>
      <c r="J409" s="36" t="s">
        <v>31</v>
      </c>
      <c r="K409" s="36" t="s">
        <v>2141</v>
      </c>
      <c r="L409" s="36" t="s">
        <v>2780</v>
      </c>
      <c r="M409" s="30" t="s">
        <v>2142</v>
      </c>
      <c r="N409" s="2" t="s">
        <v>2143</v>
      </c>
      <c r="O409" s="30" t="s">
        <v>35</v>
      </c>
      <c r="P409" s="3" t="s">
        <v>2144</v>
      </c>
      <c r="Q409" s="3" t="s">
        <v>2145</v>
      </c>
      <c r="R409" s="30">
        <v>35.75</v>
      </c>
      <c r="S409" t="s">
        <v>2168</v>
      </c>
      <c r="T409" t="s">
        <v>2782</v>
      </c>
    </row>
    <row r="410" spans="1:20" ht="33.75" customHeight="1" x14ac:dyDescent="0.2">
      <c r="A410" s="30" t="s">
        <v>2170</v>
      </c>
      <c r="B410" s="30" t="s">
        <v>2171</v>
      </c>
      <c r="C410" s="31" t="str">
        <f>HYPERLINK("http://atberg.aha.ru/raskr/nir-13.jpg")</f>
        <v/>
      </c>
      <c r="D410" s="32"/>
      <c r="E410" s="30" t="s">
        <v>2172</v>
      </c>
      <c r="F410" s="33" t="s">
        <v>2173</v>
      </c>
      <c r="G410" s="30"/>
      <c r="H410" s="34" t="s">
        <v>30</v>
      </c>
      <c r="I410" s="35"/>
      <c r="J410" s="36" t="s">
        <v>31</v>
      </c>
      <c r="K410" s="36" t="s">
        <v>2141</v>
      </c>
      <c r="L410" s="36" t="s">
        <v>2780</v>
      </c>
      <c r="M410" s="30" t="s">
        <v>2142</v>
      </c>
      <c r="N410" s="2" t="s">
        <v>2143</v>
      </c>
      <c r="O410" s="30" t="s">
        <v>35</v>
      </c>
      <c r="P410" s="3" t="s">
        <v>2144</v>
      </c>
      <c r="Q410" s="3" t="s">
        <v>2145</v>
      </c>
      <c r="R410" s="30">
        <v>35.75</v>
      </c>
      <c r="S410" t="s">
        <v>2171</v>
      </c>
      <c r="T410" t="s">
        <v>2782</v>
      </c>
    </row>
    <row r="411" spans="1:20" ht="33.75" customHeight="1" x14ac:dyDescent="0.2">
      <c r="A411" s="30" t="s">
        <v>2175</v>
      </c>
      <c r="B411" s="30" t="s">
        <v>2176</v>
      </c>
      <c r="C411" s="31" t="str">
        <f>HYPERLINK("http://atberg.aha.ru/raskr/nds01.jpg")</f>
        <v/>
      </c>
      <c r="D411" s="32"/>
      <c r="E411" s="30" t="s">
        <v>2177</v>
      </c>
      <c r="F411" s="33" t="s">
        <v>2178</v>
      </c>
      <c r="G411" s="30"/>
      <c r="H411" s="34" t="s">
        <v>1021</v>
      </c>
      <c r="I411" s="35"/>
      <c r="J411" s="36" t="s">
        <v>869</v>
      </c>
      <c r="K411" s="36" t="s">
        <v>2179</v>
      </c>
      <c r="L411" s="36" t="s">
        <v>2684</v>
      </c>
      <c r="M411" s="30" t="s">
        <v>2142</v>
      </c>
      <c r="N411" s="2" t="s">
        <v>1881</v>
      </c>
      <c r="O411" s="30" t="s">
        <v>1107</v>
      </c>
      <c r="P411" s="3" t="s">
        <v>2180</v>
      </c>
      <c r="Q411" s="3" t="s">
        <v>2181</v>
      </c>
      <c r="R411" s="30">
        <v>47.67</v>
      </c>
      <c r="S411" t="s">
        <v>2146</v>
      </c>
      <c r="T411" t="s">
        <v>2783</v>
      </c>
    </row>
    <row r="412" spans="1:20" ht="33.75" customHeight="1" x14ac:dyDescent="0.2">
      <c r="A412" s="30" t="s">
        <v>2183</v>
      </c>
      <c r="B412" s="30" t="s">
        <v>2184</v>
      </c>
      <c r="C412" s="31" t="str">
        <f>HYPERLINK("http://atberg.aha.ru/raskr/nds05.jpg")</f>
        <v/>
      </c>
      <c r="D412" s="32"/>
      <c r="E412" s="30" t="s">
        <v>2185</v>
      </c>
      <c r="F412" s="33" t="s">
        <v>878</v>
      </c>
      <c r="G412" s="30"/>
      <c r="H412" s="34" t="s">
        <v>1021</v>
      </c>
      <c r="I412" s="35"/>
      <c r="J412" s="36" t="s">
        <v>869</v>
      </c>
      <c r="K412" s="36" t="s">
        <v>2179</v>
      </c>
      <c r="L412" s="36" t="s">
        <v>2684</v>
      </c>
      <c r="M412" s="30" t="s">
        <v>2142</v>
      </c>
      <c r="N412" s="2" t="s">
        <v>1881</v>
      </c>
      <c r="O412" s="30" t="s">
        <v>1107</v>
      </c>
      <c r="P412" s="3" t="s">
        <v>2180</v>
      </c>
      <c r="Q412" s="3" t="s">
        <v>2181</v>
      </c>
      <c r="R412" s="30">
        <v>47.67</v>
      </c>
      <c r="S412" t="s">
        <v>2784</v>
      </c>
      <c r="T412" t="s">
        <v>2783</v>
      </c>
    </row>
    <row r="413" spans="1:20" ht="33.75" customHeight="1" x14ac:dyDescent="0.2">
      <c r="A413" s="30" t="s">
        <v>2186</v>
      </c>
      <c r="B413" s="30" t="s">
        <v>2187</v>
      </c>
      <c r="C413" s="31" t="str">
        <f>HYPERLINK("http://atberg.aha.ru/raskr/nds03.jpg")</f>
        <v/>
      </c>
      <c r="D413" s="32"/>
      <c r="E413" s="30" t="s">
        <v>2188</v>
      </c>
      <c r="F413" s="33" t="s">
        <v>2189</v>
      </c>
      <c r="G413" s="30"/>
      <c r="H413" s="34" t="s">
        <v>1021</v>
      </c>
      <c r="I413" s="35"/>
      <c r="J413" s="36" t="s">
        <v>869</v>
      </c>
      <c r="K413" s="36" t="s">
        <v>2179</v>
      </c>
      <c r="L413" s="36" t="s">
        <v>2684</v>
      </c>
      <c r="M413" s="30" t="s">
        <v>2142</v>
      </c>
      <c r="N413" s="2" t="s">
        <v>1881</v>
      </c>
      <c r="O413" s="30" t="s">
        <v>1107</v>
      </c>
      <c r="P413" s="3" t="s">
        <v>2180</v>
      </c>
      <c r="Q413" s="3" t="s">
        <v>2181</v>
      </c>
      <c r="R413" s="30">
        <v>47.67</v>
      </c>
      <c r="S413" t="s">
        <v>2785</v>
      </c>
      <c r="T413" t="s">
        <v>2783</v>
      </c>
    </row>
    <row r="414" spans="1:20" ht="33.75" customHeight="1" x14ac:dyDescent="0.2">
      <c r="A414" s="30" t="s">
        <v>2190</v>
      </c>
      <c r="B414" s="30" t="s">
        <v>2191</v>
      </c>
      <c r="C414" s="31" t="str">
        <f>HYPERLINK("http://atberg.aha.ru/raskr/nds06.jpg")</f>
        <v/>
      </c>
      <c r="D414" s="32"/>
      <c r="E414" s="30" t="s">
        <v>2192</v>
      </c>
      <c r="F414" s="33" t="s">
        <v>2193</v>
      </c>
      <c r="G414" s="30"/>
      <c r="H414" s="34" t="s">
        <v>1021</v>
      </c>
      <c r="I414" s="35"/>
      <c r="J414" s="36" t="s">
        <v>869</v>
      </c>
      <c r="K414" s="36" t="s">
        <v>2179</v>
      </c>
      <c r="L414" s="36" t="s">
        <v>2684</v>
      </c>
      <c r="M414" s="30" t="s">
        <v>2142</v>
      </c>
      <c r="N414" s="2" t="s">
        <v>1881</v>
      </c>
      <c r="O414" s="30" t="s">
        <v>1107</v>
      </c>
      <c r="P414" s="3" t="s">
        <v>2180</v>
      </c>
      <c r="Q414" s="3" t="s">
        <v>2181</v>
      </c>
      <c r="R414" s="30">
        <v>47.67</v>
      </c>
      <c r="S414" t="s">
        <v>1985</v>
      </c>
      <c r="T414" t="s">
        <v>2783</v>
      </c>
    </row>
    <row r="415" spans="1:20" ht="33.75" customHeight="1" x14ac:dyDescent="0.2">
      <c r="A415" s="30" t="s">
        <v>2195</v>
      </c>
      <c r="B415" s="30" t="s">
        <v>2196</v>
      </c>
      <c r="C415" s="31" t="str">
        <f>HYPERLINK("http://atberg.aha.ru/raskr/stm03.jpg")</f>
        <v/>
      </c>
      <c r="D415" s="32"/>
      <c r="E415" s="30" t="s">
        <v>2197</v>
      </c>
      <c r="F415" s="33" t="s">
        <v>2198</v>
      </c>
      <c r="G415" s="30"/>
      <c r="H415" s="34" t="s">
        <v>1021</v>
      </c>
      <c r="I415" s="35"/>
      <c r="J415" s="36" t="s">
        <v>869</v>
      </c>
      <c r="K415" s="36" t="s">
        <v>2199</v>
      </c>
      <c r="L415" s="36" t="s">
        <v>2786</v>
      </c>
      <c r="M415" s="30" t="s">
        <v>2200</v>
      </c>
      <c r="N415" s="2" t="s">
        <v>2201</v>
      </c>
      <c r="O415" s="30" t="s">
        <v>35</v>
      </c>
      <c r="P415" s="3" t="s">
        <v>2202</v>
      </c>
      <c r="Q415" s="3" t="s">
        <v>2203</v>
      </c>
      <c r="R415" s="30">
        <v>51.33</v>
      </c>
      <c r="S415" t="s">
        <v>1328</v>
      </c>
      <c r="T415" t="s">
        <v>2787</v>
      </c>
    </row>
    <row r="416" spans="1:20" ht="22.5" customHeight="1" x14ac:dyDescent="0.2">
      <c r="A416" s="30" t="s">
        <v>2206</v>
      </c>
      <c r="B416" s="30" t="s">
        <v>2207</v>
      </c>
      <c r="C416" s="31" t="str">
        <f>HYPERLINK("http://atberg.aha.ru/raskr/sup04.jpg")</f>
        <v/>
      </c>
      <c r="D416" s="32"/>
      <c r="E416" s="30" t="s">
        <v>2197</v>
      </c>
      <c r="F416" s="33" t="s">
        <v>1730</v>
      </c>
      <c r="G416" s="30"/>
      <c r="H416" s="34" t="s">
        <v>1021</v>
      </c>
      <c r="I416" s="35"/>
      <c r="J416" s="36" t="s">
        <v>869</v>
      </c>
      <c r="K416" s="36" t="s">
        <v>2208</v>
      </c>
      <c r="L416" s="36" t="s">
        <v>2760</v>
      </c>
      <c r="M416" s="30" t="s">
        <v>1717</v>
      </c>
      <c r="N416" s="2" t="s">
        <v>2209</v>
      </c>
      <c r="O416" s="30" t="s">
        <v>35</v>
      </c>
      <c r="P416" s="3" t="s">
        <v>2210</v>
      </c>
      <c r="Q416" s="3" t="s">
        <v>2211</v>
      </c>
      <c r="R416" s="30">
        <v>55.92</v>
      </c>
      <c r="S416" t="s">
        <v>2788</v>
      </c>
      <c r="T416" t="s">
        <v>2789</v>
      </c>
    </row>
    <row r="417" spans="1:20" ht="22.5" customHeight="1" x14ac:dyDescent="0.2">
      <c r="A417" s="30" t="s">
        <v>2213</v>
      </c>
      <c r="B417" s="30" t="s">
        <v>2214</v>
      </c>
      <c r="C417" s="31" t="str">
        <f>HYPERLINK("http://atberg.aha.ru/raskr/sup06.jpg")</f>
        <v/>
      </c>
      <c r="D417" s="32"/>
      <c r="E417" s="30" t="s">
        <v>2215</v>
      </c>
      <c r="F417" s="33" t="s">
        <v>2216</v>
      </c>
      <c r="G417" s="30"/>
      <c r="H417" s="34" t="s">
        <v>1021</v>
      </c>
      <c r="I417" s="35"/>
      <c r="J417" s="36" t="s">
        <v>869</v>
      </c>
      <c r="K417" s="36" t="s">
        <v>2208</v>
      </c>
      <c r="L417" s="36" t="s">
        <v>2760</v>
      </c>
      <c r="M417" s="30" t="s">
        <v>1717</v>
      </c>
      <c r="N417" s="2" t="s">
        <v>2209</v>
      </c>
      <c r="O417" s="30" t="s">
        <v>35</v>
      </c>
      <c r="P417" s="3" t="s">
        <v>2210</v>
      </c>
      <c r="Q417" s="3" t="s">
        <v>2211</v>
      </c>
      <c r="R417" s="30">
        <v>55.92</v>
      </c>
      <c r="S417" t="s">
        <v>1885</v>
      </c>
      <c r="T417" t="s">
        <v>2789</v>
      </c>
    </row>
    <row r="418" spans="1:20" ht="45" customHeight="1" x14ac:dyDescent="0.2">
      <c r="A418" s="30" t="s">
        <v>2220</v>
      </c>
      <c r="B418" s="30" t="s">
        <v>2221</v>
      </c>
      <c r="C418" s="31" t="str">
        <f>HYPERLINK("http://atberg.aha.ru/mir/paz04.jpg")</f>
        <v/>
      </c>
      <c r="D418" s="32"/>
      <c r="E418" s="30" t="s">
        <v>2222</v>
      </c>
      <c r="F418" s="33" t="s">
        <v>2223</v>
      </c>
      <c r="G418" s="30"/>
      <c r="H418" s="34" t="s">
        <v>2224</v>
      </c>
      <c r="I418" s="35"/>
      <c r="J418" s="36" t="s">
        <v>2225</v>
      </c>
      <c r="K418" s="36" t="s">
        <v>32</v>
      </c>
      <c r="L418" s="36" t="s">
        <v>114</v>
      </c>
      <c r="M418" s="30" t="s">
        <v>2226</v>
      </c>
      <c r="N418" s="2" t="s">
        <v>2227</v>
      </c>
      <c r="O418" s="30"/>
      <c r="P418" s="3" t="s">
        <v>2228</v>
      </c>
      <c r="Q418" s="3" t="s">
        <v>2229</v>
      </c>
      <c r="R418" s="30">
        <v>254.1</v>
      </c>
      <c r="S418" t="s">
        <v>2230</v>
      </c>
      <c r="T418" t="s">
        <v>2790</v>
      </c>
    </row>
    <row r="419" spans="1:20" ht="33.75" customHeight="1" x14ac:dyDescent="0.2">
      <c r="A419" s="30" t="s">
        <v>2233</v>
      </c>
      <c r="B419" s="30" t="s">
        <v>2234</v>
      </c>
      <c r="C419" s="31" t="str">
        <f>HYPERLINK("http://atberg.aha.ru/mir/knp11.jpg")</f>
        <v/>
      </c>
      <c r="D419" s="32"/>
      <c r="E419" s="30" t="s">
        <v>2235</v>
      </c>
      <c r="F419" s="33" t="s">
        <v>2236</v>
      </c>
      <c r="G419" s="30"/>
      <c r="H419" s="34" t="s">
        <v>2237</v>
      </c>
      <c r="I419" s="35"/>
      <c r="J419" s="36" t="s">
        <v>1107</v>
      </c>
      <c r="K419" s="36" t="s">
        <v>2238</v>
      </c>
      <c r="L419" s="36" t="s">
        <v>2791</v>
      </c>
      <c r="M419" s="30" t="s">
        <v>2239</v>
      </c>
      <c r="N419" s="2" t="s">
        <v>2240</v>
      </c>
      <c r="O419" s="30" t="s">
        <v>2241</v>
      </c>
      <c r="P419" s="3" t="s">
        <v>2242</v>
      </c>
      <c r="Q419" s="3" t="s">
        <v>2229</v>
      </c>
      <c r="R419" s="30">
        <v>256.67</v>
      </c>
      <c r="S419" t="s">
        <v>2792</v>
      </c>
      <c r="T419" t="s">
        <v>2793</v>
      </c>
    </row>
    <row r="420" spans="1:20" ht="33.75" customHeight="1" x14ac:dyDescent="0.2">
      <c r="A420" s="30" t="s">
        <v>2245</v>
      </c>
      <c r="B420" s="30" t="s">
        <v>2246</v>
      </c>
      <c r="C420" s="31" t="str">
        <f>HYPERLINK("http://atberg.aha.ru/mir/knp03.jpg")</f>
        <v/>
      </c>
      <c r="D420" s="32"/>
      <c r="E420" s="30" t="s">
        <v>2247</v>
      </c>
      <c r="F420" s="33" t="s">
        <v>2248</v>
      </c>
      <c r="G420" s="30"/>
      <c r="H420" s="34" t="s">
        <v>2237</v>
      </c>
      <c r="I420" s="35"/>
      <c r="J420" s="36" t="s">
        <v>1107</v>
      </c>
      <c r="K420" s="36" t="s">
        <v>2238</v>
      </c>
      <c r="L420" s="36" t="s">
        <v>2791</v>
      </c>
      <c r="M420" s="30" t="s">
        <v>2239</v>
      </c>
      <c r="N420" s="2" t="s">
        <v>2240</v>
      </c>
      <c r="O420" s="30" t="s">
        <v>2241</v>
      </c>
      <c r="P420" s="3" t="s">
        <v>2242</v>
      </c>
      <c r="Q420" s="3" t="s">
        <v>2229</v>
      </c>
      <c r="R420" s="30">
        <v>256.67</v>
      </c>
      <c r="S420" t="s">
        <v>2794</v>
      </c>
      <c r="T420" t="s">
        <v>2793</v>
      </c>
    </row>
    <row r="421" spans="1:20" ht="33.75" customHeight="1" x14ac:dyDescent="0.2">
      <c r="A421" s="30" t="s">
        <v>2249</v>
      </c>
      <c r="B421" s="30" t="s">
        <v>2250</v>
      </c>
      <c r="C421" s="31" t="str">
        <f>HYPERLINK("http://atberg.aha.ru/mir/knp09.jpg")</f>
        <v/>
      </c>
      <c r="D421" s="32"/>
      <c r="E421" s="30" t="s">
        <v>2251</v>
      </c>
      <c r="F421" s="33" t="s">
        <v>2252</v>
      </c>
      <c r="G421" s="30"/>
      <c r="H421" s="34" t="s">
        <v>2237</v>
      </c>
      <c r="I421" s="35"/>
      <c r="J421" s="36" t="s">
        <v>1107</v>
      </c>
      <c r="K421" s="36" t="s">
        <v>2238</v>
      </c>
      <c r="L421" s="36" t="s">
        <v>2791</v>
      </c>
      <c r="M421" s="30" t="s">
        <v>2239</v>
      </c>
      <c r="N421" s="2" t="s">
        <v>2240</v>
      </c>
      <c r="O421" s="30" t="s">
        <v>2241</v>
      </c>
      <c r="P421" s="3" t="s">
        <v>2242</v>
      </c>
      <c r="Q421" s="3" t="s">
        <v>2229</v>
      </c>
      <c r="R421" s="30">
        <v>256.67</v>
      </c>
      <c r="S421" t="s">
        <v>2795</v>
      </c>
      <c r="T421" t="s">
        <v>2793</v>
      </c>
    </row>
    <row r="422" spans="1:20" ht="33.75" customHeight="1" x14ac:dyDescent="0.2">
      <c r="A422" s="30" t="s">
        <v>2253</v>
      </c>
      <c r="B422" s="30" t="s">
        <v>2254</v>
      </c>
      <c r="C422" s="31" t="str">
        <f>HYPERLINK("http://atberg.aha.ru/mir/knp12.jpg")</f>
        <v/>
      </c>
      <c r="D422" s="32"/>
      <c r="E422" s="30" t="s">
        <v>2255</v>
      </c>
      <c r="F422" s="33" t="s">
        <v>2256</v>
      </c>
      <c r="G422" s="30"/>
      <c r="H422" s="34" t="s">
        <v>2237</v>
      </c>
      <c r="I422" s="35"/>
      <c r="J422" s="36" t="s">
        <v>1107</v>
      </c>
      <c r="K422" s="36" t="s">
        <v>2238</v>
      </c>
      <c r="L422" s="36" t="s">
        <v>2791</v>
      </c>
      <c r="M422" s="30" t="s">
        <v>2239</v>
      </c>
      <c r="N422" s="2" t="s">
        <v>2240</v>
      </c>
      <c r="O422" s="30" t="s">
        <v>2241</v>
      </c>
      <c r="P422" s="3" t="s">
        <v>2242</v>
      </c>
      <c r="Q422" s="3" t="s">
        <v>2229</v>
      </c>
      <c r="R422" s="30">
        <v>256.67</v>
      </c>
      <c r="S422" t="s">
        <v>2796</v>
      </c>
      <c r="T422" t="s">
        <v>2793</v>
      </c>
    </row>
    <row r="423" spans="1:20" ht="33.75" customHeight="1" x14ac:dyDescent="0.2">
      <c r="A423" s="30" t="s">
        <v>2257</v>
      </c>
      <c r="B423" s="30" t="s">
        <v>2258</v>
      </c>
      <c r="C423" s="31" t="str">
        <f>HYPERLINK("http://atberg.aha.ru/mir/knp07.jpg")</f>
        <v/>
      </c>
      <c r="D423" s="32"/>
      <c r="E423" s="30" t="s">
        <v>2259</v>
      </c>
      <c r="F423" s="33" t="s">
        <v>2260</v>
      </c>
      <c r="G423" s="30"/>
      <c r="H423" s="34" t="s">
        <v>2237</v>
      </c>
      <c r="I423" s="35"/>
      <c r="J423" s="36" t="s">
        <v>1107</v>
      </c>
      <c r="K423" s="36" t="s">
        <v>2238</v>
      </c>
      <c r="L423" s="36" t="s">
        <v>2791</v>
      </c>
      <c r="M423" s="30" t="s">
        <v>2239</v>
      </c>
      <c r="N423" s="2" t="s">
        <v>2240</v>
      </c>
      <c r="O423" s="30" t="s">
        <v>2241</v>
      </c>
      <c r="P423" s="3" t="s">
        <v>2242</v>
      </c>
      <c r="Q423" s="3" t="s">
        <v>2229</v>
      </c>
      <c r="R423" s="30">
        <v>256.67</v>
      </c>
      <c r="S423" t="s">
        <v>2797</v>
      </c>
      <c r="T423" t="s">
        <v>2793</v>
      </c>
    </row>
    <row r="424" spans="1:20" ht="33.75" customHeight="1" x14ac:dyDescent="0.2">
      <c r="A424" s="30" t="s">
        <v>2261</v>
      </c>
      <c r="B424" s="30" t="s">
        <v>2262</v>
      </c>
      <c r="C424" s="31" t="str">
        <f>HYPERLINK("http://atberg.aha.ru/mir/knp01.jpg")</f>
        <v/>
      </c>
      <c r="D424" s="32"/>
      <c r="E424" s="30" t="s">
        <v>2263</v>
      </c>
      <c r="F424" s="33" t="s">
        <v>2264</v>
      </c>
      <c r="G424" s="30"/>
      <c r="H424" s="34" t="s">
        <v>2237</v>
      </c>
      <c r="I424" s="35"/>
      <c r="J424" s="36" t="s">
        <v>1107</v>
      </c>
      <c r="K424" s="36" t="s">
        <v>2238</v>
      </c>
      <c r="L424" s="36" t="s">
        <v>2791</v>
      </c>
      <c r="M424" s="30" t="s">
        <v>2239</v>
      </c>
      <c r="N424" s="2" t="s">
        <v>2240</v>
      </c>
      <c r="O424" s="30" t="s">
        <v>2241</v>
      </c>
      <c r="P424" s="3" t="s">
        <v>2242</v>
      </c>
      <c r="Q424" s="3" t="s">
        <v>2229</v>
      </c>
      <c r="R424" s="30">
        <v>256.67</v>
      </c>
      <c r="S424" t="s">
        <v>2798</v>
      </c>
      <c r="T424" t="s">
        <v>2793</v>
      </c>
    </row>
    <row r="425" spans="1:20" ht="33.75" customHeight="1" x14ac:dyDescent="0.2">
      <c r="A425" s="30" t="s">
        <v>2265</v>
      </c>
      <c r="B425" s="30" t="s">
        <v>2266</v>
      </c>
      <c r="C425" s="31" t="str">
        <f>HYPERLINK("http://atberg.aha.ru/mir/knp04.jpg")</f>
        <v/>
      </c>
      <c r="D425" s="32"/>
      <c r="E425" s="30" t="s">
        <v>2267</v>
      </c>
      <c r="F425" s="33" t="s">
        <v>2268</v>
      </c>
      <c r="G425" s="30"/>
      <c r="H425" s="34" t="s">
        <v>2237</v>
      </c>
      <c r="I425" s="35"/>
      <c r="J425" s="36" t="s">
        <v>1107</v>
      </c>
      <c r="K425" s="36" t="s">
        <v>2238</v>
      </c>
      <c r="L425" s="36" t="s">
        <v>2791</v>
      </c>
      <c r="M425" s="30" t="s">
        <v>2239</v>
      </c>
      <c r="N425" s="2" t="s">
        <v>2240</v>
      </c>
      <c r="O425" s="30" t="s">
        <v>2241</v>
      </c>
      <c r="P425" s="3" t="s">
        <v>2242</v>
      </c>
      <c r="Q425" s="3" t="s">
        <v>2229</v>
      </c>
      <c r="R425" s="30">
        <v>256.67</v>
      </c>
      <c r="S425" t="s">
        <v>2799</v>
      </c>
      <c r="T425" t="s">
        <v>2793</v>
      </c>
    </row>
    <row r="426" spans="1:20" ht="33.75" customHeight="1" x14ac:dyDescent="0.2">
      <c r="A426" s="30" t="s">
        <v>2269</v>
      </c>
      <c r="B426" s="30" t="s">
        <v>2270</v>
      </c>
      <c r="C426" s="31" t="str">
        <f>HYPERLINK("http://atberg.aha.ru/mir/knp08.jpg")</f>
        <v/>
      </c>
      <c r="D426" s="32"/>
      <c r="E426" s="30" t="s">
        <v>2271</v>
      </c>
      <c r="F426" s="33" t="s">
        <v>2272</v>
      </c>
      <c r="G426" s="30"/>
      <c r="H426" s="34" t="s">
        <v>2237</v>
      </c>
      <c r="I426" s="35"/>
      <c r="J426" s="36" t="s">
        <v>1107</v>
      </c>
      <c r="K426" s="36" t="s">
        <v>2238</v>
      </c>
      <c r="L426" s="36" t="s">
        <v>2791</v>
      </c>
      <c r="M426" s="30" t="s">
        <v>2239</v>
      </c>
      <c r="N426" s="2" t="s">
        <v>2240</v>
      </c>
      <c r="O426" s="30" t="s">
        <v>2241</v>
      </c>
      <c r="P426" s="3" t="s">
        <v>2242</v>
      </c>
      <c r="Q426" s="3" t="s">
        <v>2229</v>
      </c>
      <c r="R426" s="30">
        <v>256.67</v>
      </c>
      <c r="S426" t="s">
        <v>2800</v>
      </c>
      <c r="T426" t="s">
        <v>2793</v>
      </c>
    </row>
    <row r="427" spans="1:20" ht="33.75" customHeight="1" x14ac:dyDescent="0.2">
      <c r="A427" s="30" t="s">
        <v>2273</v>
      </c>
      <c r="B427" s="30" t="s">
        <v>2274</v>
      </c>
      <c r="C427" s="31" t="str">
        <f>HYPERLINK("http://atberg.aha.ru/mir/knp02.jpg")</f>
        <v/>
      </c>
      <c r="D427" s="32"/>
      <c r="E427" s="30" t="s">
        <v>2275</v>
      </c>
      <c r="F427" s="33" t="s">
        <v>1223</v>
      </c>
      <c r="G427" s="30"/>
      <c r="H427" s="34" t="s">
        <v>2237</v>
      </c>
      <c r="I427" s="35"/>
      <c r="J427" s="36" t="s">
        <v>1107</v>
      </c>
      <c r="K427" s="36" t="s">
        <v>2238</v>
      </c>
      <c r="L427" s="36" t="s">
        <v>2791</v>
      </c>
      <c r="M427" s="30" t="s">
        <v>2239</v>
      </c>
      <c r="N427" s="2" t="s">
        <v>2240</v>
      </c>
      <c r="O427" s="30" t="s">
        <v>2241</v>
      </c>
      <c r="P427" s="3" t="s">
        <v>2242</v>
      </c>
      <c r="Q427" s="3" t="s">
        <v>2229</v>
      </c>
      <c r="R427" s="30">
        <v>256.67</v>
      </c>
      <c r="S427" t="s">
        <v>2801</v>
      </c>
      <c r="T427" t="s">
        <v>2793</v>
      </c>
    </row>
    <row r="428" spans="1:20" ht="33.75" customHeight="1" x14ac:dyDescent="0.2">
      <c r="A428" s="30" t="s">
        <v>2276</v>
      </c>
      <c r="B428" s="30" t="s">
        <v>2277</v>
      </c>
      <c r="C428" s="31" t="str">
        <f>HYPERLINK("http://atberg.aha.ru/mir/knp10.jpg")</f>
        <v/>
      </c>
      <c r="D428" s="32"/>
      <c r="E428" s="30" t="s">
        <v>2278</v>
      </c>
      <c r="F428" s="33" t="s">
        <v>2279</v>
      </c>
      <c r="G428" s="30"/>
      <c r="H428" s="34" t="s">
        <v>2237</v>
      </c>
      <c r="I428" s="35"/>
      <c r="J428" s="36" t="s">
        <v>1107</v>
      </c>
      <c r="K428" s="36" t="s">
        <v>2238</v>
      </c>
      <c r="L428" s="36" t="s">
        <v>2791</v>
      </c>
      <c r="M428" s="30" t="s">
        <v>2239</v>
      </c>
      <c r="N428" s="2" t="s">
        <v>2240</v>
      </c>
      <c r="O428" s="30" t="s">
        <v>2241</v>
      </c>
      <c r="P428" s="3" t="s">
        <v>2242</v>
      </c>
      <c r="Q428" s="3" t="s">
        <v>2229</v>
      </c>
      <c r="R428" s="30">
        <v>256.67</v>
      </c>
      <c r="S428" t="s">
        <v>2802</v>
      </c>
      <c r="T428" t="s">
        <v>2793</v>
      </c>
    </row>
    <row r="429" spans="1:20" ht="33.75" customHeight="1" x14ac:dyDescent="0.2">
      <c r="A429" s="30" t="s">
        <v>2280</v>
      </c>
      <c r="B429" s="30" t="s">
        <v>2281</v>
      </c>
      <c r="C429" s="31" t="str">
        <f>HYPERLINK("http://atberg.aha.ru/mir/knp05.jpg")</f>
        <v/>
      </c>
      <c r="D429" s="32"/>
      <c r="E429" s="30" t="s">
        <v>2282</v>
      </c>
      <c r="F429" s="33" t="s">
        <v>2283</v>
      </c>
      <c r="G429" s="30"/>
      <c r="H429" s="34" t="s">
        <v>2237</v>
      </c>
      <c r="I429" s="35"/>
      <c r="J429" s="36" t="s">
        <v>1107</v>
      </c>
      <c r="K429" s="36" t="s">
        <v>2238</v>
      </c>
      <c r="L429" s="36" t="s">
        <v>2791</v>
      </c>
      <c r="M429" s="30" t="s">
        <v>2239</v>
      </c>
      <c r="N429" s="2" t="s">
        <v>2240</v>
      </c>
      <c r="O429" s="30" t="s">
        <v>2241</v>
      </c>
      <c r="P429" s="3" t="s">
        <v>2242</v>
      </c>
      <c r="Q429" s="3" t="s">
        <v>2229</v>
      </c>
      <c r="R429" s="30">
        <v>256.67</v>
      </c>
      <c r="S429" t="s">
        <v>2803</v>
      </c>
      <c r="T429" t="s">
        <v>2793</v>
      </c>
    </row>
    <row r="430" spans="1:20" ht="33.75" customHeight="1" x14ac:dyDescent="0.2">
      <c r="A430" s="30" t="s">
        <v>2284</v>
      </c>
      <c r="B430" s="30" t="s">
        <v>2285</v>
      </c>
      <c r="C430" s="31" t="str">
        <f>HYPERLINK("http://atberg.aha.ru/mir/knp06.jpg")</f>
        <v/>
      </c>
      <c r="D430" s="32"/>
      <c r="E430" s="30" t="s">
        <v>2286</v>
      </c>
      <c r="F430" s="33" t="s">
        <v>1971</v>
      </c>
      <c r="G430" s="30"/>
      <c r="H430" s="34" t="s">
        <v>2237</v>
      </c>
      <c r="I430" s="35"/>
      <c r="J430" s="36" t="s">
        <v>1107</v>
      </c>
      <c r="K430" s="36" t="s">
        <v>2238</v>
      </c>
      <c r="L430" s="36" t="s">
        <v>2791</v>
      </c>
      <c r="M430" s="30" t="s">
        <v>2239</v>
      </c>
      <c r="N430" s="2" t="s">
        <v>2240</v>
      </c>
      <c r="O430" s="30" t="s">
        <v>2241</v>
      </c>
      <c r="P430" s="3" t="s">
        <v>2242</v>
      </c>
      <c r="Q430" s="3" t="s">
        <v>2229</v>
      </c>
      <c r="R430" s="30">
        <v>256.67</v>
      </c>
      <c r="S430" t="s">
        <v>2243</v>
      </c>
      <c r="T430" t="s">
        <v>2793</v>
      </c>
    </row>
    <row r="431" spans="1:20" ht="33.75" customHeight="1" x14ac:dyDescent="0.2">
      <c r="A431" s="30" t="s">
        <v>2288</v>
      </c>
      <c r="B431" s="30" t="s">
        <v>2289</v>
      </c>
      <c r="C431" s="31" t="str">
        <f>HYPERLINK("http://atberg.aha.ru/mir/kpa01.jpg")</f>
        <v/>
      </c>
      <c r="D431" s="32"/>
      <c r="E431" s="30" t="s">
        <v>2290</v>
      </c>
      <c r="F431" s="33" t="s">
        <v>2291</v>
      </c>
      <c r="G431" s="30"/>
      <c r="H431" s="34" t="s">
        <v>2292</v>
      </c>
      <c r="I431" s="35"/>
      <c r="J431" s="36" t="s">
        <v>2293</v>
      </c>
      <c r="K431" s="36" t="s">
        <v>2294</v>
      </c>
      <c r="L431" s="36" t="s">
        <v>2804</v>
      </c>
      <c r="M431" s="30" t="s">
        <v>2239</v>
      </c>
      <c r="N431" s="2" t="s">
        <v>2295</v>
      </c>
      <c r="O431" s="30" t="s">
        <v>2296</v>
      </c>
      <c r="P431" s="3" t="s">
        <v>2297</v>
      </c>
      <c r="Q431" s="3" t="s">
        <v>2298</v>
      </c>
      <c r="R431" s="30">
        <v>511.5</v>
      </c>
      <c r="S431" t="s">
        <v>2805</v>
      </c>
      <c r="T431" t="s">
        <v>2806</v>
      </c>
    </row>
    <row r="432" spans="1:20" ht="33.75" customHeight="1" x14ac:dyDescent="0.2">
      <c r="A432" s="30" t="s">
        <v>2301</v>
      </c>
      <c r="B432" s="30" t="s">
        <v>2302</v>
      </c>
      <c r="C432" s="31" t="str">
        <f>HYPERLINK("http://atberg.aha.ru/mir/kpa16.jpg")</f>
        <v/>
      </c>
      <c r="D432" s="32"/>
      <c r="E432" s="30" t="s">
        <v>2303</v>
      </c>
      <c r="F432" s="33" t="s">
        <v>716</v>
      </c>
      <c r="G432" s="30"/>
      <c r="H432" s="34" t="s">
        <v>2292</v>
      </c>
      <c r="I432" s="35"/>
      <c r="J432" s="36" t="s">
        <v>2293</v>
      </c>
      <c r="K432" s="36" t="s">
        <v>2294</v>
      </c>
      <c r="L432" s="36" t="s">
        <v>2804</v>
      </c>
      <c r="M432" s="30" t="s">
        <v>2239</v>
      </c>
      <c r="N432" s="2" t="s">
        <v>2295</v>
      </c>
      <c r="O432" s="30" t="s">
        <v>2296</v>
      </c>
      <c r="P432" s="3" t="s">
        <v>2297</v>
      </c>
      <c r="Q432" s="3" t="s">
        <v>2304</v>
      </c>
      <c r="R432" s="30">
        <v>511.5</v>
      </c>
      <c r="S432" t="s">
        <v>2807</v>
      </c>
      <c r="T432" t="s">
        <v>2806</v>
      </c>
    </row>
    <row r="433" spans="1:20" ht="33.75" customHeight="1" x14ac:dyDescent="0.2">
      <c r="A433" s="30" t="s">
        <v>2305</v>
      </c>
      <c r="B433" s="30" t="s">
        <v>2306</v>
      </c>
      <c r="C433" s="31" t="str">
        <f>HYPERLINK("http://atberg.aha.ru/mir/kpa02.jpg")</f>
        <v/>
      </c>
      <c r="D433" s="32"/>
      <c r="E433" s="30" t="s">
        <v>2307</v>
      </c>
      <c r="F433" s="33" t="s">
        <v>1303</v>
      </c>
      <c r="G433" s="30"/>
      <c r="H433" s="34" t="s">
        <v>2292</v>
      </c>
      <c r="I433" s="35"/>
      <c r="J433" s="36" t="s">
        <v>2293</v>
      </c>
      <c r="K433" s="36" t="s">
        <v>2294</v>
      </c>
      <c r="L433" s="36" t="s">
        <v>2804</v>
      </c>
      <c r="M433" s="30" t="s">
        <v>2239</v>
      </c>
      <c r="N433" s="2" t="s">
        <v>2295</v>
      </c>
      <c r="O433" s="30" t="s">
        <v>2296</v>
      </c>
      <c r="P433" s="3" t="s">
        <v>2297</v>
      </c>
      <c r="Q433" s="3" t="s">
        <v>2298</v>
      </c>
      <c r="R433" s="30">
        <v>511.5</v>
      </c>
      <c r="S433" t="s">
        <v>2808</v>
      </c>
      <c r="T433" t="s">
        <v>2806</v>
      </c>
    </row>
    <row r="434" spans="1:20" ht="33.75" customHeight="1" x14ac:dyDescent="0.2">
      <c r="A434" s="30" t="s">
        <v>2308</v>
      </c>
      <c r="B434" s="30" t="s">
        <v>2309</v>
      </c>
      <c r="C434" s="31" t="str">
        <f>HYPERLINK("http://atberg.aha.ru/mir/kpa19.jpg")</f>
        <v/>
      </c>
      <c r="D434" s="32"/>
      <c r="E434" s="30" t="s">
        <v>2310</v>
      </c>
      <c r="F434" s="33" t="s">
        <v>2311</v>
      </c>
      <c r="G434" s="30"/>
      <c r="H434" s="34" t="s">
        <v>2292</v>
      </c>
      <c r="I434" s="35"/>
      <c r="J434" s="36" t="s">
        <v>2293</v>
      </c>
      <c r="K434" s="36" t="s">
        <v>2312</v>
      </c>
      <c r="L434" s="36" t="s">
        <v>2809</v>
      </c>
      <c r="M434" s="30" t="s">
        <v>2313</v>
      </c>
      <c r="N434" s="2" t="s">
        <v>2295</v>
      </c>
      <c r="O434" s="30" t="s">
        <v>2296</v>
      </c>
      <c r="P434" s="3" t="s">
        <v>2297</v>
      </c>
      <c r="Q434" s="3" t="s">
        <v>2314</v>
      </c>
      <c r="R434" s="30">
        <v>511.5</v>
      </c>
      <c r="S434" t="s">
        <v>2810</v>
      </c>
      <c r="T434" t="s">
        <v>2806</v>
      </c>
    </row>
    <row r="435" spans="1:20" ht="33.75" customHeight="1" x14ac:dyDescent="0.2">
      <c r="A435" s="30" t="s">
        <v>2315</v>
      </c>
      <c r="B435" s="30" t="s">
        <v>2316</v>
      </c>
      <c r="C435" s="31" t="str">
        <f>HYPERLINK("http://atberg.aha.ru/mir/kpa03.jpg")</f>
        <v/>
      </c>
      <c r="D435" s="32"/>
      <c r="E435" s="30" t="s">
        <v>2317</v>
      </c>
      <c r="F435" s="33" t="s">
        <v>1201</v>
      </c>
      <c r="G435" s="30"/>
      <c r="H435" s="34" t="s">
        <v>2292</v>
      </c>
      <c r="I435" s="35"/>
      <c r="J435" s="36" t="s">
        <v>2293</v>
      </c>
      <c r="K435" s="36" t="s">
        <v>2294</v>
      </c>
      <c r="L435" s="36" t="s">
        <v>2804</v>
      </c>
      <c r="M435" s="30" t="s">
        <v>2239</v>
      </c>
      <c r="N435" s="2" t="s">
        <v>2295</v>
      </c>
      <c r="O435" s="30" t="s">
        <v>2296</v>
      </c>
      <c r="P435" s="3" t="s">
        <v>2297</v>
      </c>
      <c r="Q435" s="3" t="s">
        <v>2298</v>
      </c>
      <c r="R435" s="30">
        <v>511.5</v>
      </c>
      <c r="S435" t="s">
        <v>2811</v>
      </c>
      <c r="T435" t="s">
        <v>2806</v>
      </c>
    </row>
    <row r="436" spans="1:20" ht="33.75" customHeight="1" x14ac:dyDescent="0.2">
      <c r="A436" s="30" t="s">
        <v>2318</v>
      </c>
      <c r="B436" s="30" t="s">
        <v>2319</v>
      </c>
      <c r="C436" s="31" t="str">
        <f>HYPERLINK("http://atberg.aha.ru/mir/kpa04.jpg")</f>
        <v/>
      </c>
      <c r="D436" s="32"/>
      <c r="E436" s="30" t="s">
        <v>2320</v>
      </c>
      <c r="F436" s="33" t="s">
        <v>1178</v>
      </c>
      <c r="G436" s="30"/>
      <c r="H436" s="34" t="s">
        <v>2292</v>
      </c>
      <c r="I436" s="35"/>
      <c r="J436" s="36" t="s">
        <v>2293</v>
      </c>
      <c r="K436" s="36" t="s">
        <v>2294</v>
      </c>
      <c r="L436" s="36" t="s">
        <v>2804</v>
      </c>
      <c r="M436" s="30" t="s">
        <v>2239</v>
      </c>
      <c r="N436" s="2" t="s">
        <v>2295</v>
      </c>
      <c r="O436" s="30" t="s">
        <v>2296</v>
      </c>
      <c r="P436" s="3" t="s">
        <v>2297</v>
      </c>
      <c r="Q436" s="3" t="s">
        <v>2298</v>
      </c>
      <c r="R436" s="30">
        <v>511.5</v>
      </c>
      <c r="S436" t="s">
        <v>2812</v>
      </c>
      <c r="T436" t="s">
        <v>2806</v>
      </c>
    </row>
    <row r="437" spans="1:20" ht="33.75" customHeight="1" x14ac:dyDescent="0.2">
      <c r="A437" s="30" t="s">
        <v>2321</v>
      </c>
      <c r="B437" s="30" t="s">
        <v>2322</v>
      </c>
      <c r="C437" s="31" t="str">
        <f>HYPERLINK("http://atberg.aha.ru/mir/kpa11.jpg")</f>
        <v/>
      </c>
      <c r="D437" s="32"/>
      <c r="E437" s="30" t="s">
        <v>2323</v>
      </c>
      <c r="F437" s="33" t="s">
        <v>1127</v>
      </c>
      <c r="G437" s="30"/>
      <c r="H437" s="34" t="s">
        <v>2292</v>
      </c>
      <c r="I437" s="35"/>
      <c r="J437" s="36" t="s">
        <v>2293</v>
      </c>
      <c r="K437" s="36" t="s">
        <v>2294</v>
      </c>
      <c r="L437" s="36" t="s">
        <v>2804</v>
      </c>
      <c r="M437" s="30" t="s">
        <v>2239</v>
      </c>
      <c r="N437" s="2" t="s">
        <v>2295</v>
      </c>
      <c r="O437" s="30" t="s">
        <v>2296</v>
      </c>
      <c r="P437" s="3" t="s">
        <v>2297</v>
      </c>
      <c r="Q437" s="3" t="s">
        <v>2298</v>
      </c>
      <c r="R437" s="30">
        <v>511.5</v>
      </c>
      <c r="S437" t="s">
        <v>2813</v>
      </c>
      <c r="T437" t="s">
        <v>2806</v>
      </c>
    </row>
    <row r="438" spans="1:20" ht="33.75" customHeight="1" x14ac:dyDescent="0.2">
      <c r="A438" s="30" t="s">
        <v>2324</v>
      </c>
      <c r="B438" s="30" t="s">
        <v>2325</v>
      </c>
      <c r="C438" s="31" t="str">
        <f>HYPERLINK("http://atberg.aha.ru/mir/kpa20.jpg")</f>
        <v/>
      </c>
      <c r="D438" s="32"/>
      <c r="E438" s="30" t="s">
        <v>2326</v>
      </c>
      <c r="F438" s="33" t="s">
        <v>1227</v>
      </c>
      <c r="G438" s="30"/>
      <c r="H438" s="34" t="s">
        <v>2292</v>
      </c>
      <c r="I438" s="35"/>
      <c r="J438" s="36" t="s">
        <v>2293</v>
      </c>
      <c r="K438" s="36" t="s">
        <v>2312</v>
      </c>
      <c r="L438" s="36" t="s">
        <v>2809</v>
      </c>
      <c r="M438" s="30" t="s">
        <v>2313</v>
      </c>
      <c r="N438" s="2" t="s">
        <v>2295</v>
      </c>
      <c r="O438" s="30" t="s">
        <v>2296</v>
      </c>
      <c r="P438" s="3" t="s">
        <v>2297</v>
      </c>
      <c r="Q438" s="3" t="s">
        <v>2298</v>
      </c>
      <c r="R438" s="30">
        <v>511.5</v>
      </c>
      <c r="S438" t="s">
        <v>2814</v>
      </c>
      <c r="T438" t="s">
        <v>2806</v>
      </c>
    </row>
    <row r="439" spans="1:20" ht="33.75" customHeight="1" x14ac:dyDescent="0.2">
      <c r="A439" s="30" t="s">
        <v>2327</v>
      </c>
      <c r="B439" s="30" t="s">
        <v>2328</v>
      </c>
      <c r="C439" s="31" t="str">
        <f>HYPERLINK("http://atberg.aha.ru/mir/kpa05.jpg")</f>
        <v/>
      </c>
      <c r="D439" s="32"/>
      <c r="E439" s="30" t="s">
        <v>2282</v>
      </c>
      <c r="F439" s="33" t="s">
        <v>1279</v>
      </c>
      <c r="G439" s="30"/>
      <c r="H439" s="34" t="s">
        <v>2292</v>
      </c>
      <c r="I439" s="35"/>
      <c r="J439" s="36" t="s">
        <v>2293</v>
      </c>
      <c r="K439" s="36" t="s">
        <v>2294</v>
      </c>
      <c r="L439" s="36" t="s">
        <v>2804</v>
      </c>
      <c r="M439" s="30" t="s">
        <v>2239</v>
      </c>
      <c r="N439" s="2" t="s">
        <v>2295</v>
      </c>
      <c r="O439" s="30" t="s">
        <v>2296</v>
      </c>
      <c r="P439" s="3" t="s">
        <v>2297</v>
      </c>
      <c r="Q439" s="3" t="s">
        <v>2298</v>
      </c>
      <c r="R439" s="30">
        <v>511.5</v>
      </c>
      <c r="S439" t="s">
        <v>2815</v>
      </c>
      <c r="T439" t="s">
        <v>2806</v>
      </c>
    </row>
    <row r="440" spans="1:20" ht="33.75" customHeight="1" x14ac:dyDescent="0.2">
      <c r="A440" s="30" t="s">
        <v>2329</v>
      </c>
      <c r="B440" s="30" t="s">
        <v>2330</v>
      </c>
      <c r="C440" s="31" t="str">
        <f>HYPERLINK("http://atberg.aha.ru/mir/kpa21.jpg")</f>
        <v/>
      </c>
      <c r="D440" s="32"/>
      <c r="E440" s="30" t="s">
        <v>2331</v>
      </c>
      <c r="F440" s="33" t="s">
        <v>1187</v>
      </c>
      <c r="G440" s="30"/>
      <c r="H440" s="34" t="s">
        <v>2292</v>
      </c>
      <c r="I440" s="35"/>
      <c r="J440" s="36" t="s">
        <v>2293</v>
      </c>
      <c r="K440" s="36" t="s">
        <v>2312</v>
      </c>
      <c r="L440" s="36" t="s">
        <v>2809</v>
      </c>
      <c r="M440" s="30" t="s">
        <v>2313</v>
      </c>
      <c r="N440" s="2" t="s">
        <v>2295</v>
      </c>
      <c r="O440" s="30" t="s">
        <v>2296</v>
      </c>
      <c r="P440" s="3" t="s">
        <v>2297</v>
      </c>
      <c r="Q440" s="3" t="s">
        <v>2298</v>
      </c>
      <c r="R440" s="30">
        <v>511.5</v>
      </c>
      <c r="S440" t="s">
        <v>2816</v>
      </c>
      <c r="T440" t="s">
        <v>2806</v>
      </c>
    </row>
    <row r="441" spans="1:20" ht="33.75" customHeight="1" x14ac:dyDescent="0.2">
      <c r="A441" s="30" t="s">
        <v>2332</v>
      </c>
      <c r="B441" s="30" t="s">
        <v>2333</v>
      </c>
      <c r="C441" s="31" t="str">
        <f>HYPERLINK("http://atberg.aha.ru/mir/kpa12.jpg")</f>
        <v/>
      </c>
      <c r="D441" s="32"/>
      <c r="E441" s="30" t="s">
        <v>2334</v>
      </c>
      <c r="F441" s="33" t="s">
        <v>753</v>
      </c>
      <c r="G441" s="30"/>
      <c r="H441" s="34" t="s">
        <v>2292</v>
      </c>
      <c r="I441" s="35"/>
      <c r="J441" s="36" t="s">
        <v>2293</v>
      </c>
      <c r="K441" s="36" t="s">
        <v>2294</v>
      </c>
      <c r="L441" s="36" t="s">
        <v>2804</v>
      </c>
      <c r="M441" s="30" t="s">
        <v>2239</v>
      </c>
      <c r="N441" s="2" t="s">
        <v>2295</v>
      </c>
      <c r="O441" s="30" t="s">
        <v>2296</v>
      </c>
      <c r="P441" s="3" t="s">
        <v>2297</v>
      </c>
      <c r="Q441" s="3" t="s">
        <v>2298</v>
      </c>
      <c r="R441" s="30">
        <v>511.5</v>
      </c>
      <c r="S441" t="s">
        <v>2817</v>
      </c>
      <c r="T441" t="s">
        <v>2806</v>
      </c>
    </row>
    <row r="442" spans="1:20" ht="33.75" customHeight="1" x14ac:dyDescent="0.2">
      <c r="A442" s="30" t="s">
        <v>2335</v>
      </c>
      <c r="B442" s="30" t="s">
        <v>2336</v>
      </c>
      <c r="C442" s="31" t="str">
        <f>HYPERLINK("http://atberg.aha.ru/mir/kpa13.jpg")</f>
        <v/>
      </c>
      <c r="D442" s="32"/>
      <c r="E442" s="30" t="s">
        <v>2337</v>
      </c>
      <c r="F442" s="33" t="s">
        <v>2338</v>
      </c>
      <c r="G442" s="30"/>
      <c r="H442" s="34" t="s">
        <v>2292</v>
      </c>
      <c r="I442" s="35"/>
      <c r="J442" s="36" t="s">
        <v>2293</v>
      </c>
      <c r="K442" s="36" t="s">
        <v>2294</v>
      </c>
      <c r="L442" s="36" t="s">
        <v>2804</v>
      </c>
      <c r="M442" s="30" t="s">
        <v>2239</v>
      </c>
      <c r="N442" s="2" t="s">
        <v>2295</v>
      </c>
      <c r="O442" s="30" t="s">
        <v>2296</v>
      </c>
      <c r="P442" s="3" t="s">
        <v>2297</v>
      </c>
      <c r="Q442" s="3" t="s">
        <v>2298</v>
      </c>
      <c r="R442" s="30">
        <v>511.5</v>
      </c>
      <c r="S442" t="s">
        <v>2818</v>
      </c>
      <c r="T442" t="s">
        <v>2806</v>
      </c>
    </row>
    <row r="443" spans="1:20" ht="33.75" customHeight="1" x14ac:dyDescent="0.2">
      <c r="A443" s="30" t="s">
        <v>2339</v>
      </c>
      <c r="B443" s="30" t="s">
        <v>2340</v>
      </c>
      <c r="C443" s="31" t="str">
        <f>HYPERLINK("http://atberg.aha.ru/mir/kpa14.jpg")</f>
        <v/>
      </c>
      <c r="D443" s="32"/>
      <c r="E443" s="30" t="s">
        <v>2341</v>
      </c>
      <c r="F443" s="33" t="s">
        <v>2342</v>
      </c>
      <c r="G443" s="30"/>
      <c r="H443" s="34" t="s">
        <v>2292</v>
      </c>
      <c r="I443" s="35"/>
      <c r="J443" s="36" t="s">
        <v>2293</v>
      </c>
      <c r="K443" s="36" t="s">
        <v>2294</v>
      </c>
      <c r="L443" s="36" t="s">
        <v>2804</v>
      </c>
      <c r="M443" s="30" t="s">
        <v>2239</v>
      </c>
      <c r="N443" s="2" t="s">
        <v>2295</v>
      </c>
      <c r="O443" s="30" t="s">
        <v>2296</v>
      </c>
      <c r="P443" s="3" t="s">
        <v>2297</v>
      </c>
      <c r="Q443" s="3" t="s">
        <v>2314</v>
      </c>
      <c r="R443" s="30">
        <v>511.5</v>
      </c>
      <c r="S443" t="s">
        <v>2819</v>
      </c>
      <c r="T443" t="s">
        <v>2806</v>
      </c>
    </row>
    <row r="444" spans="1:20" ht="33.75" customHeight="1" x14ac:dyDescent="0.2">
      <c r="A444" s="30" t="s">
        <v>2343</v>
      </c>
      <c r="B444" s="30" t="s">
        <v>2344</v>
      </c>
      <c r="C444" s="31" t="str">
        <f>HYPERLINK("http://atberg.aha.ru/mir/kpa15.jpg")</f>
        <v/>
      </c>
      <c r="D444" s="32"/>
      <c r="E444" s="30" t="s">
        <v>2345</v>
      </c>
      <c r="F444" s="33" t="s">
        <v>2279</v>
      </c>
      <c r="G444" s="30"/>
      <c r="H444" s="34" t="s">
        <v>2292</v>
      </c>
      <c r="I444" s="35"/>
      <c r="J444" s="36" t="s">
        <v>2293</v>
      </c>
      <c r="K444" s="36" t="s">
        <v>2294</v>
      </c>
      <c r="L444" s="36" t="s">
        <v>2804</v>
      </c>
      <c r="M444" s="30" t="s">
        <v>2239</v>
      </c>
      <c r="N444" s="2" t="s">
        <v>2295</v>
      </c>
      <c r="O444" s="30" t="s">
        <v>2296</v>
      </c>
      <c r="P444" s="3" t="s">
        <v>2297</v>
      </c>
      <c r="Q444" s="3" t="s">
        <v>2314</v>
      </c>
      <c r="R444" s="30">
        <v>511.5</v>
      </c>
      <c r="S444" t="s">
        <v>2820</v>
      </c>
      <c r="T444" t="s">
        <v>2806</v>
      </c>
    </row>
    <row r="445" spans="1:20" ht="33.75" customHeight="1" x14ac:dyDescent="0.2">
      <c r="A445" s="30" t="s">
        <v>2346</v>
      </c>
      <c r="B445" s="30" t="s">
        <v>2347</v>
      </c>
      <c r="C445" s="31" t="str">
        <f>HYPERLINK("http://atberg.aha.ru/mir/kpa10.jpg")</f>
        <v/>
      </c>
      <c r="D445" s="32"/>
      <c r="E445" s="30" t="s">
        <v>2348</v>
      </c>
      <c r="F445" s="33" t="s">
        <v>2349</v>
      </c>
      <c r="G445" s="30"/>
      <c r="H445" s="34" t="s">
        <v>2292</v>
      </c>
      <c r="I445" s="35"/>
      <c r="J445" s="36" t="s">
        <v>2293</v>
      </c>
      <c r="K445" s="36" t="s">
        <v>2294</v>
      </c>
      <c r="L445" s="36" t="s">
        <v>2804</v>
      </c>
      <c r="M445" s="30" t="s">
        <v>2239</v>
      </c>
      <c r="N445" s="2" t="s">
        <v>2295</v>
      </c>
      <c r="O445" s="30" t="s">
        <v>2296</v>
      </c>
      <c r="P445" s="3" t="s">
        <v>2297</v>
      </c>
      <c r="Q445" s="3" t="s">
        <v>2298</v>
      </c>
      <c r="R445" s="30">
        <v>511.5</v>
      </c>
      <c r="S445" t="s">
        <v>2821</v>
      </c>
      <c r="T445" t="s">
        <v>2806</v>
      </c>
    </row>
    <row r="446" spans="1:20" ht="33.75" customHeight="1" x14ac:dyDescent="0.2">
      <c r="A446" s="30" t="s">
        <v>2350</v>
      </c>
      <c r="B446" s="30" t="s">
        <v>2351</v>
      </c>
      <c r="C446" s="31" t="str">
        <f>HYPERLINK("http://atberg.aha.ru/mir/kpa18.jpg")</f>
        <v/>
      </c>
      <c r="D446" s="32"/>
      <c r="E446" s="30" t="s">
        <v>2352</v>
      </c>
      <c r="F446" s="33" t="s">
        <v>2353</v>
      </c>
      <c r="G446" s="30"/>
      <c r="H446" s="34" t="s">
        <v>2292</v>
      </c>
      <c r="I446" s="35"/>
      <c r="J446" s="36" t="s">
        <v>2293</v>
      </c>
      <c r="K446" s="36" t="s">
        <v>2312</v>
      </c>
      <c r="L446" s="36" t="s">
        <v>2809</v>
      </c>
      <c r="M446" s="30" t="s">
        <v>2313</v>
      </c>
      <c r="N446" s="2" t="s">
        <v>2295</v>
      </c>
      <c r="O446" s="30" t="s">
        <v>2296</v>
      </c>
      <c r="P446" s="3" t="s">
        <v>2297</v>
      </c>
      <c r="Q446" s="3" t="s">
        <v>2298</v>
      </c>
      <c r="R446" s="30">
        <v>511.5</v>
      </c>
      <c r="S446" t="s">
        <v>2822</v>
      </c>
      <c r="T446" t="s">
        <v>2806</v>
      </c>
    </row>
    <row r="447" spans="1:20" ht="33.75" customHeight="1" x14ac:dyDescent="0.2">
      <c r="A447" s="30" t="s">
        <v>2354</v>
      </c>
      <c r="B447" s="30" t="s">
        <v>2355</v>
      </c>
      <c r="C447" s="31" t="str">
        <f>HYPERLINK("http://atberg.aha.ru/mir/kpa06.jpg")</f>
        <v/>
      </c>
      <c r="D447" s="32"/>
      <c r="E447" s="30" t="s">
        <v>2356</v>
      </c>
      <c r="F447" s="33" t="s">
        <v>2357</v>
      </c>
      <c r="G447" s="30"/>
      <c r="H447" s="34" t="s">
        <v>2292</v>
      </c>
      <c r="I447" s="35"/>
      <c r="J447" s="36" t="s">
        <v>2293</v>
      </c>
      <c r="K447" s="36" t="s">
        <v>2294</v>
      </c>
      <c r="L447" s="36" t="s">
        <v>2804</v>
      </c>
      <c r="M447" s="30" t="s">
        <v>2239</v>
      </c>
      <c r="N447" s="2" t="s">
        <v>2295</v>
      </c>
      <c r="O447" s="30" t="s">
        <v>2296</v>
      </c>
      <c r="P447" s="3" t="s">
        <v>2297</v>
      </c>
      <c r="Q447" s="3" t="s">
        <v>2298</v>
      </c>
      <c r="R447" s="30">
        <v>511.5</v>
      </c>
      <c r="S447" t="s">
        <v>2823</v>
      </c>
      <c r="T447" t="s">
        <v>2806</v>
      </c>
    </row>
    <row r="448" spans="1:20" ht="33.75" customHeight="1" x14ac:dyDescent="0.2">
      <c r="A448" s="30" t="s">
        <v>2358</v>
      </c>
      <c r="B448" s="30" t="s">
        <v>2359</v>
      </c>
      <c r="C448" s="31" t="str">
        <f>HYPERLINK("http://atberg.aha.ru/mir/kpa17.jpg")</f>
        <v/>
      </c>
      <c r="D448" s="32"/>
      <c r="E448" s="30" t="s">
        <v>2360</v>
      </c>
      <c r="F448" s="33" t="s">
        <v>776</v>
      </c>
      <c r="G448" s="30"/>
      <c r="H448" s="34" t="s">
        <v>2292</v>
      </c>
      <c r="I448" s="35"/>
      <c r="J448" s="36" t="s">
        <v>2293</v>
      </c>
      <c r="K448" s="36" t="s">
        <v>2294</v>
      </c>
      <c r="L448" s="36" t="s">
        <v>2804</v>
      </c>
      <c r="M448" s="30" t="s">
        <v>2313</v>
      </c>
      <c r="N448" s="2" t="s">
        <v>2295</v>
      </c>
      <c r="O448" s="30" t="s">
        <v>2296</v>
      </c>
      <c r="P448" s="3" t="s">
        <v>2297</v>
      </c>
      <c r="Q448" s="3" t="s">
        <v>2298</v>
      </c>
      <c r="R448" s="30">
        <v>511.5</v>
      </c>
      <c r="S448" t="s">
        <v>2824</v>
      </c>
      <c r="T448" t="s">
        <v>2806</v>
      </c>
    </row>
    <row r="449" spans="1:20" ht="33.75" customHeight="1" x14ac:dyDescent="0.2">
      <c r="A449" s="30" t="s">
        <v>2361</v>
      </c>
      <c r="B449" s="30" t="s">
        <v>2362</v>
      </c>
      <c r="C449" s="31" t="str">
        <f>HYPERLINK("http://atberg.aha.ru/mir/kpa22.jpg")</f>
        <v/>
      </c>
      <c r="D449" s="32"/>
      <c r="E449" s="30" t="s">
        <v>2363</v>
      </c>
      <c r="F449" s="33" t="s">
        <v>2364</v>
      </c>
      <c r="G449" s="30"/>
      <c r="H449" s="34" t="s">
        <v>2292</v>
      </c>
      <c r="I449" s="35"/>
      <c r="J449" s="36" t="s">
        <v>2293</v>
      </c>
      <c r="K449" s="36" t="s">
        <v>2312</v>
      </c>
      <c r="L449" s="36" t="s">
        <v>2809</v>
      </c>
      <c r="M449" s="30" t="s">
        <v>2313</v>
      </c>
      <c r="N449" s="2" t="s">
        <v>2295</v>
      </c>
      <c r="O449" s="30" t="s">
        <v>2296</v>
      </c>
      <c r="P449" s="3" t="s">
        <v>2297</v>
      </c>
      <c r="Q449" s="3" t="s">
        <v>2314</v>
      </c>
      <c r="R449" s="30">
        <v>511.5</v>
      </c>
      <c r="S449" t="s">
        <v>2299</v>
      </c>
      <c r="T449" t="s">
        <v>2806</v>
      </c>
    </row>
  </sheetData>
  <mergeCells count="1">
    <mergeCell ref="F7:M7"/>
  </mergeCells>
  <phoneticPr fontId="0" type="noConversion"/>
  <pageMargins left="0.39370078740157477" right="0.39370078740157477" top="0.39370078740157477" bottom="0.39370078740157477" header="0" footer="0"/>
  <pageSetup paperSize="0" pageOrder="overThenDown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nadez</dc:creator>
  <cp:lastModifiedBy>Albina</cp:lastModifiedBy>
  <cp:revision>1</cp:revision>
  <cp:lastPrinted>2026-04-24T09:17:03Z</cp:lastPrinted>
  <dcterms:created xsi:type="dcterms:W3CDTF">2026-04-24T09:17:03Z</dcterms:created>
  <dcterms:modified xsi:type="dcterms:W3CDTF">2026-04-24T13:06:23Z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