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1400" windowHeight="5895"/>
  </bookViews>
  <sheets>
    <sheet name="TDSheet" sheetId="1" r:id="rId1"/>
  </sheets>
  <calcPr calcId="145621" refMode="R1C1"/>
</workbook>
</file>

<file path=xl/calcChain.xml><?xml version="1.0" encoding="utf-8"?>
<calcChain xmlns="http://schemas.openxmlformats.org/spreadsheetml/2006/main">
  <c r="K296" i="1" l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5" i="1"/>
  <c r="K274" i="1"/>
  <c r="K273" i="1"/>
  <c r="K272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1" i="1"/>
  <c r="K250" i="1"/>
  <c r="K249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29" i="1"/>
  <c r="K228" i="1"/>
  <c r="K226" i="1"/>
  <c r="K225" i="1"/>
  <c r="K224" i="1"/>
  <c r="K223" i="1"/>
  <c r="K222" i="1"/>
  <c r="K221" i="1"/>
  <c r="K217" i="1"/>
  <c r="K216" i="1"/>
  <c r="K215" i="1"/>
  <c r="K214" i="1"/>
  <c r="K213" i="1"/>
  <c r="K212" i="1"/>
  <c r="K211" i="1"/>
  <c r="K210" i="1"/>
  <c r="K209" i="1"/>
  <c r="K206" i="1"/>
  <c r="K205" i="1"/>
  <c r="K204" i="1"/>
  <c r="K203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1" i="1"/>
  <c r="K180" i="1"/>
  <c r="K178" i="1"/>
  <c r="K177" i="1"/>
  <c r="K176" i="1"/>
  <c r="K175" i="1"/>
  <c r="K174" i="1"/>
  <c r="K171" i="1"/>
  <c r="K170" i="1"/>
  <c r="K169" i="1"/>
  <c r="K167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69" i="1"/>
  <c r="K68" i="1"/>
  <c r="K67" i="1"/>
  <c r="K66" i="1"/>
  <c r="K65" i="1"/>
  <c r="K64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5" i="1"/>
  <c r="K44" i="1"/>
  <c r="K43" i="1"/>
  <c r="K42" i="1"/>
  <c r="K41" i="1"/>
  <c r="K40" i="1"/>
  <c r="K39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3" i="1"/>
  <c r="K22" i="1"/>
  <c r="K21" i="1"/>
  <c r="K20" i="1"/>
  <c r="K18" i="1"/>
  <c r="K17" i="1"/>
  <c r="K16" i="1"/>
  <c r="K15" i="1"/>
  <c r="K11" i="1"/>
  <c r="K10" i="1"/>
  <c r="K8" i="1"/>
  <c r="K7" i="1"/>
  <c r="M296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5" i="1"/>
  <c r="M274" i="1"/>
  <c r="M273" i="1"/>
  <c r="M272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1" i="1"/>
  <c r="M250" i="1"/>
  <c r="M249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29" i="1"/>
  <c r="M228" i="1"/>
  <c r="M226" i="1"/>
  <c r="M225" i="1"/>
  <c r="M224" i="1"/>
  <c r="M223" i="1"/>
  <c r="M222" i="1"/>
  <c r="M221" i="1"/>
  <c r="M217" i="1"/>
  <c r="M216" i="1"/>
  <c r="M215" i="1"/>
  <c r="M214" i="1"/>
  <c r="M213" i="1"/>
  <c r="M212" i="1"/>
  <c r="M211" i="1"/>
  <c r="M210" i="1"/>
  <c r="M209" i="1"/>
  <c r="M206" i="1"/>
  <c r="M205" i="1"/>
  <c r="M204" i="1"/>
  <c r="M203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1" i="1"/>
  <c r="M180" i="1"/>
  <c r="M178" i="1"/>
  <c r="M177" i="1"/>
  <c r="M176" i="1"/>
  <c r="M175" i="1"/>
  <c r="M174" i="1"/>
  <c r="M171" i="1"/>
  <c r="M170" i="1"/>
  <c r="M169" i="1"/>
  <c r="M167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69" i="1"/>
  <c r="M68" i="1"/>
  <c r="M67" i="1"/>
  <c r="M66" i="1"/>
  <c r="M65" i="1"/>
  <c r="M64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5" i="1"/>
  <c r="M44" i="1"/>
  <c r="M43" i="1"/>
  <c r="M42" i="1"/>
  <c r="M41" i="1"/>
  <c r="M40" i="1"/>
  <c r="M39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3" i="1"/>
  <c r="M22" i="1"/>
  <c r="M21" i="1"/>
  <c r="M20" i="1"/>
  <c r="M18" i="1"/>
  <c r="M17" i="1"/>
  <c r="M16" i="1"/>
  <c r="M15" i="1"/>
  <c r="M11" i="1"/>
  <c r="M10" i="1"/>
  <c r="M8" i="1"/>
  <c r="M7" i="1"/>
  <c r="M297" i="1" l="1"/>
</calcChain>
</file>

<file path=xl/sharedStrings.xml><?xml version="1.0" encoding="utf-8"?>
<sst xmlns="http://schemas.openxmlformats.org/spreadsheetml/2006/main" count="2094" uniqueCount="1200">
  <si>
    <t>Группа</t>
  </si>
  <si>
    <t>Сумма</t>
  </si>
  <si>
    <t>Код</t>
  </si>
  <si>
    <t>Артикул</t>
  </si>
  <si>
    <t>Номенклатура</t>
  </si>
  <si>
    <t>Фото</t>
  </si>
  <si>
    <t>Тематика</t>
  </si>
  <si>
    <t>Цена</t>
  </si>
  <si>
    <t>Кол-во в уп.</t>
  </si>
  <si>
    <t>Штрихкод</t>
  </si>
  <si>
    <t>Доступное количество</t>
  </si>
  <si>
    <t>Большая картинка</t>
  </si>
  <si>
    <t>Заказ</t>
  </si>
  <si>
    <t>Каталог товаров</t>
  </si>
  <si>
    <t>ГИРЛЯНДЫ</t>
  </si>
  <si>
    <t>Гирлянды поздравительные</t>
  </si>
  <si>
    <t>1</t>
  </si>
  <si>
    <t>274</t>
  </si>
  <si>
    <t>Гирлянда поздравительная  (3000 мм х 186мм)</t>
  </si>
  <si>
    <t>НФ-00000147</t>
  </si>
  <si>
    <t>3316</t>
  </si>
  <si>
    <t>Гирлянда поздравительная удачи тебе выпускник (3000ммх186мм)</t>
  </si>
  <si>
    <t>Выпускной</t>
  </si>
  <si>
    <t>149,99</t>
  </si>
  <si>
    <t>460711778605403316</t>
  </si>
  <si>
    <t>1 114</t>
  </si>
  <si>
    <t>НФ-00000148</t>
  </si>
  <si>
    <t>3317</t>
  </si>
  <si>
    <t>460711778605403317</t>
  </si>
  <si>
    <t>874</t>
  </si>
  <si>
    <t>Гирлянда поздравительная выпускной (2600 мм х 186 мм)</t>
  </si>
  <si>
    <t>НФ-00000123</t>
  </si>
  <si>
    <t>3314</t>
  </si>
  <si>
    <t>Гирлянда поздравительная до свидания школа (2600ммх186мм)</t>
  </si>
  <si>
    <t>4606110033141</t>
  </si>
  <si>
    <t>1 067</t>
  </si>
  <si>
    <t>НФ-00000124</t>
  </si>
  <si>
    <t>3315</t>
  </si>
  <si>
    <t>460711778604703315</t>
  </si>
  <si>
    <t>962</t>
  </si>
  <si>
    <t>ГРАМОТЫ</t>
  </si>
  <si>
    <t>Грамоты ПРЕМИУМ</t>
  </si>
  <si>
    <t>Благодарности ПРЕМИУМ</t>
  </si>
  <si>
    <t>Благодарность премиум с госсимволикой</t>
  </si>
  <si>
    <t>Госсимволика</t>
  </si>
  <si>
    <t>13,6</t>
  </si>
  <si>
    <t>20</t>
  </si>
  <si>
    <t>00000002860</t>
  </si>
  <si>
    <t>2500</t>
  </si>
  <si>
    <t>4606110025009</t>
  </si>
  <si>
    <t>5 460</t>
  </si>
  <si>
    <t>00000002874</t>
  </si>
  <si>
    <t>2519</t>
  </si>
  <si>
    <t>4606110025191</t>
  </si>
  <si>
    <t>4 240</t>
  </si>
  <si>
    <t>00000003220</t>
  </si>
  <si>
    <t>2776</t>
  </si>
  <si>
    <t>4606110027768</t>
  </si>
  <si>
    <t>3 780</t>
  </si>
  <si>
    <t>00000003243</t>
  </si>
  <si>
    <t>2799</t>
  </si>
  <si>
    <t>4606110027997</t>
  </si>
  <si>
    <t>3 100</t>
  </si>
  <si>
    <t>3 400</t>
  </si>
  <si>
    <t>Благодарственные письма ПРЕМИУМ</t>
  </si>
  <si>
    <t>00000001954</t>
  </si>
  <si>
    <t>1713</t>
  </si>
  <si>
    <t>Благодарственное письмо премиум с госсимволикой</t>
  </si>
  <si>
    <t>4606110017134</t>
  </si>
  <si>
    <t>3 200</t>
  </si>
  <si>
    <t>00000002494</t>
  </si>
  <si>
    <t>2209</t>
  </si>
  <si>
    <t>4606110022091</t>
  </si>
  <si>
    <t>1 800</t>
  </si>
  <si>
    <t>00000002558</t>
  </si>
  <si>
    <t>2232</t>
  </si>
  <si>
    <t>4606110022329</t>
  </si>
  <si>
    <t>3 060</t>
  </si>
  <si>
    <t>00000002809</t>
  </si>
  <si>
    <t>2443</t>
  </si>
  <si>
    <t>4606110024439</t>
  </si>
  <si>
    <t>2 820</t>
  </si>
  <si>
    <t>4 800</t>
  </si>
  <si>
    <t>5 060</t>
  </si>
  <si>
    <t>2 100</t>
  </si>
  <si>
    <t>4 740</t>
  </si>
  <si>
    <t>4 520</t>
  </si>
  <si>
    <t>6 540</t>
  </si>
  <si>
    <t>5 860</t>
  </si>
  <si>
    <t>6 660</t>
  </si>
  <si>
    <t>6 420</t>
  </si>
  <si>
    <t>00000002810</t>
  </si>
  <si>
    <t>2444</t>
  </si>
  <si>
    <t>Грамота премиум без госсимволики</t>
  </si>
  <si>
    <t>Без госсимволики</t>
  </si>
  <si>
    <t>978000961480402444</t>
  </si>
  <si>
    <t>00000003247</t>
  </si>
  <si>
    <t>2803</t>
  </si>
  <si>
    <t>4606110028031</t>
  </si>
  <si>
    <t>Грамота премиум с госсимволикой</t>
  </si>
  <si>
    <t>00000002385</t>
  </si>
  <si>
    <t>2110</t>
  </si>
  <si>
    <t>4606110021100</t>
  </si>
  <si>
    <t>00000002443</t>
  </si>
  <si>
    <t>2112</t>
  </si>
  <si>
    <t>4606110021124</t>
  </si>
  <si>
    <t>1 040</t>
  </si>
  <si>
    <t>00000002420</t>
  </si>
  <si>
    <t>2122</t>
  </si>
  <si>
    <t>4606110021223</t>
  </si>
  <si>
    <t>00000002687</t>
  </si>
  <si>
    <t>2337</t>
  </si>
  <si>
    <t>4606110023371</t>
  </si>
  <si>
    <t>700</t>
  </si>
  <si>
    <t>НФ-00000112</t>
  </si>
  <si>
    <t>3297</t>
  </si>
  <si>
    <t>4606110032977</t>
  </si>
  <si>
    <t>5 980</t>
  </si>
  <si>
    <t>НФ-00000113</t>
  </si>
  <si>
    <t>3298</t>
  </si>
  <si>
    <t>4606110032984</t>
  </si>
  <si>
    <t>5 900</t>
  </si>
  <si>
    <t>НФ-00002987</t>
  </si>
  <si>
    <t>5018</t>
  </si>
  <si>
    <t>Грамота премиум с госсимволикой</t>
  </si>
  <si>
    <t>4606110050186</t>
  </si>
  <si>
    <t>9 140</t>
  </si>
  <si>
    <t>НФ-00002988</t>
  </si>
  <si>
    <t>5019</t>
  </si>
  <si>
    <t>Грамота премиум с госсимволикой</t>
  </si>
  <si>
    <t>4606110050193</t>
  </si>
  <si>
    <t>7 560</t>
  </si>
  <si>
    <t>Спорт</t>
  </si>
  <si>
    <t>НФ-00002985</t>
  </si>
  <si>
    <t>4472</t>
  </si>
  <si>
    <t>Грамота премиум спортивная без госсимволики</t>
  </si>
  <si>
    <t>4606110044727</t>
  </si>
  <si>
    <t>5 780</t>
  </si>
  <si>
    <t>НФ-00002986</t>
  </si>
  <si>
    <t>4473</t>
  </si>
  <si>
    <t>Грамота премиум спортивная без госсимволики</t>
  </si>
  <si>
    <t>4606110044734</t>
  </si>
  <si>
    <t>00000003212</t>
  </si>
  <si>
    <t>2768</t>
  </si>
  <si>
    <t>Грамота премиум спортивная с госсимволикой</t>
  </si>
  <si>
    <t>4606110027683</t>
  </si>
  <si>
    <t>6 080</t>
  </si>
  <si>
    <t>Дипломы ПРЕМИУМ</t>
  </si>
  <si>
    <t>00000001955</t>
  </si>
  <si>
    <t>1714</t>
  </si>
  <si>
    <t>Диплом премиум с госсимволикой</t>
  </si>
  <si>
    <t>4606110017141</t>
  </si>
  <si>
    <t>1 799</t>
  </si>
  <si>
    <t>1 820</t>
  </si>
  <si>
    <t>00000002495</t>
  </si>
  <si>
    <t>2210</t>
  </si>
  <si>
    <t>4606110022107</t>
  </si>
  <si>
    <t>6 340</t>
  </si>
  <si>
    <t>00000002557</t>
  </si>
  <si>
    <t>2231</t>
  </si>
  <si>
    <t>4606110022312</t>
  </si>
  <si>
    <t>00000002672</t>
  </si>
  <si>
    <t>2295</t>
  </si>
  <si>
    <t>4606110022954</t>
  </si>
  <si>
    <t>4 440</t>
  </si>
  <si>
    <t>00000003246</t>
  </si>
  <si>
    <t>2802</t>
  </si>
  <si>
    <t>4606110028024</t>
  </si>
  <si>
    <t>6 880</t>
  </si>
  <si>
    <t>НФ-00005836</t>
  </si>
  <si>
    <t>5024</t>
  </si>
  <si>
    <t>4606110050247</t>
  </si>
  <si>
    <t>7 740</t>
  </si>
  <si>
    <t>00000003221</t>
  </si>
  <si>
    <t>2777</t>
  </si>
  <si>
    <t>Диплом премиум спортивный с госсимволикой</t>
  </si>
  <si>
    <t>4606110027775</t>
  </si>
  <si>
    <t>5 420</t>
  </si>
  <si>
    <t>Грамоты СТАНДАРТ</t>
  </si>
  <si>
    <t>Благодарности СТАНДАРТ</t>
  </si>
  <si>
    <t>00000001353</t>
  </si>
  <si>
    <t>1446</t>
  </si>
  <si>
    <t>Благодарность стандарт без госсимволики</t>
  </si>
  <si>
    <t>8,9</t>
  </si>
  <si>
    <t>4606110014461</t>
  </si>
  <si>
    <t>2 042</t>
  </si>
  <si>
    <t>00000002379</t>
  </si>
  <si>
    <t>2125</t>
  </si>
  <si>
    <t>4606110021254</t>
  </si>
  <si>
    <t>820</t>
  </si>
  <si>
    <t>00000000732</t>
  </si>
  <si>
    <t>301</t>
  </si>
  <si>
    <t>4606110003014</t>
  </si>
  <si>
    <t>9 260</t>
  </si>
  <si>
    <t>НФ-00000105</t>
  </si>
  <si>
    <t>3311</t>
  </si>
  <si>
    <t>4606110033110</t>
  </si>
  <si>
    <t>7 640</t>
  </si>
  <si>
    <t>НФ-00000106</t>
  </si>
  <si>
    <t>3313</t>
  </si>
  <si>
    <t>4606110033134</t>
  </si>
  <si>
    <t>14 040</t>
  </si>
  <si>
    <t>00000000779</t>
  </si>
  <si>
    <t>976</t>
  </si>
  <si>
    <t>Благодарность стандарт благодарность родителям</t>
  </si>
  <si>
    <t>В благодарность</t>
  </si>
  <si>
    <t>4606110009764</t>
  </si>
  <si>
    <t>11 280</t>
  </si>
  <si>
    <t>4 400</t>
  </si>
  <si>
    <t>00000002666</t>
  </si>
  <si>
    <t>2305</t>
  </si>
  <si>
    <t>Благодарность стандарт с госсимволикой</t>
  </si>
  <si>
    <t>4606110023050</t>
  </si>
  <si>
    <t>3 960</t>
  </si>
  <si>
    <t>00000002843</t>
  </si>
  <si>
    <t>2468</t>
  </si>
  <si>
    <t>4606110024682</t>
  </si>
  <si>
    <t>180</t>
  </si>
  <si>
    <t>НФ-00000063</t>
  </si>
  <si>
    <t>3307</t>
  </si>
  <si>
    <t>4606110033073</t>
  </si>
  <si>
    <t>2 780</t>
  </si>
  <si>
    <t>НФ-00001396</t>
  </si>
  <si>
    <t>4274</t>
  </si>
  <si>
    <t>4606110042747</t>
  </si>
  <si>
    <t>НФ-00001397</t>
  </si>
  <si>
    <t>4275</t>
  </si>
  <si>
    <t>4606110042754</t>
  </si>
  <si>
    <t>6 940</t>
  </si>
  <si>
    <t>00000001858</t>
  </si>
  <si>
    <t>1709</t>
  </si>
  <si>
    <t>Благодарность стандарт школьная</t>
  </si>
  <si>
    <t>Школа</t>
  </si>
  <si>
    <t>4606110017097</t>
  </si>
  <si>
    <t>5 500</t>
  </si>
  <si>
    <t>00000001859</t>
  </si>
  <si>
    <t>1710</t>
  </si>
  <si>
    <t>978000951133201710</t>
  </si>
  <si>
    <t>6 110</t>
  </si>
  <si>
    <t>00000001860</t>
  </si>
  <si>
    <t>1711</t>
  </si>
  <si>
    <t>978000951133201711</t>
  </si>
  <si>
    <t>10 900</t>
  </si>
  <si>
    <t>00000001861</t>
  </si>
  <si>
    <t>1712</t>
  </si>
  <si>
    <t>978000951133201712</t>
  </si>
  <si>
    <t>Благодарственные письма СТАНДАРТ</t>
  </si>
  <si>
    <t>00000000743</t>
  </si>
  <si>
    <t>296</t>
  </si>
  <si>
    <t>Благодарственное письмо стандарт без госсимволики</t>
  </si>
  <si>
    <t>4606110002963</t>
  </si>
  <si>
    <t>8 320</t>
  </si>
  <si>
    <t>00000000991</t>
  </si>
  <si>
    <t>297</t>
  </si>
  <si>
    <t>4606110002970</t>
  </si>
  <si>
    <t>4 160</t>
  </si>
  <si>
    <t>00000002378</t>
  </si>
  <si>
    <t>2124</t>
  </si>
  <si>
    <t>Благодарственное письмо стандарт с госсимволикой</t>
  </si>
  <si>
    <t>4606110021247</t>
  </si>
  <si>
    <t>760</t>
  </si>
  <si>
    <t>00000002848</t>
  </si>
  <si>
    <t>2473</t>
  </si>
  <si>
    <t>4606110024736</t>
  </si>
  <si>
    <t>2 450</t>
  </si>
  <si>
    <t>00000000990</t>
  </si>
  <si>
    <t>295</t>
  </si>
  <si>
    <t>4606110002956</t>
  </si>
  <si>
    <t>4 140</t>
  </si>
  <si>
    <t>00000000744</t>
  </si>
  <si>
    <t>316</t>
  </si>
  <si>
    <t>4606110003168</t>
  </si>
  <si>
    <t>3 440</t>
  </si>
  <si>
    <t>6 580</t>
  </si>
  <si>
    <t>00000003137</t>
  </si>
  <si>
    <t>2696</t>
  </si>
  <si>
    <t>Грамота похвальная стандарт с госсимволикой</t>
  </si>
  <si>
    <t>4606110026969</t>
  </si>
  <si>
    <t>7 840</t>
  </si>
  <si>
    <t>00000003138</t>
  </si>
  <si>
    <t>2697</t>
  </si>
  <si>
    <t>4606110026976</t>
  </si>
  <si>
    <t>00000000525</t>
  </si>
  <si>
    <t>680</t>
  </si>
  <si>
    <t>4606110006800</t>
  </si>
  <si>
    <t>7 180</t>
  </si>
  <si>
    <t>Грамота почетная стандарт с госсимволикой</t>
  </si>
  <si>
    <t>НФ-00001365</t>
  </si>
  <si>
    <t>4268</t>
  </si>
  <si>
    <t>4606110042686</t>
  </si>
  <si>
    <t>6 500</t>
  </si>
  <si>
    <t>5 960</t>
  </si>
  <si>
    <t>Детская</t>
  </si>
  <si>
    <t>Грамота стандарт без госсимволики</t>
  </si>
  <si>
    <t>00000002475</t>
  </si>
  <si>
    <t>2195</t>
  </si>
  <si>
    <t>4606110021957</t>
  </si>
  <si>
    <t>5 400</t>
  </si>
  <si>
    <t>6 980</t>
  </si>
  <si>
    <t>00000000726</t>
  </si>
  <si>
    <t>321</t>
  </si>
  <si>
    <t>4606110003212</t>
  </si>
  <si>
    <t>НФ-00001398</t>
  </si>
  <si>
    <t>4278</t>
  </si>
  <si>
    <t>Без надписи</t>
  </si>
  <si>
    <t>978000951133204278</t>
  </si>
  <si>
    <t>00000000521</t>
  </si>
  <si>
    <t>673</t>
  </si>
  <si>
    <t>4606110006732</t>
  </si>
  <si>
    <t>3 760</t>
  </si>
  <si>
    <t>00000000773</t>
  </si>
  <si>
    <t>970</t>
  </si>
  <si>
    <t>4606110009702</t>
  </si>
  <si>
    <t>4 580</t>
  </si>
  <si>
    <t>00000000776</t>
  </si>
  <si>
    <t>973</t>
  </si>
  <si>
    <t>4606110009733</t>
  </si>
  <si>
    <t>00000000838</t>
  </si>
  <si>
    <t>984</t>
  </si>
  <si>
    <t>4606110009849</t>
  </si>
  <si>
    <t>НФ-00001580</t>
  </si>
  <si>
    <t>4286</t>
  </si>
  <si>
    <t>Грамота стандарт выпускнику детского сада</t>
  </si>
  <si>
    <t>Детский сад</t>
  </si>
  <si>
    <t>4606110042860</t>
  </si>
  <si>
    <t>14 810</t>
  </si>
  <si>
    <t>00000000836</t>
  </si>
  <si>
    <t>981</t>
  </si>
  <si>
    <t>Грамота стандарт выпускнику начальной школы</t>
  </si>
  <si>
    <t>978000951133200981</t>
  </si>
  <si>
    <t>5 920</t>
  </si>
  <si>
    <t>00000000842</t>
  </si>
  <si>
    <t>983</t>
  </si>
  <si>
    <t>Грамота стандарт выпускнику школьная</t>
  </si>
  <si>
    <t>4606110009832</t>
  </si>
  <si>
    <t>11 440</t>
  </si>
  <si>
    <t>НФ-00004337</t>
  </si>
  <si>
    <t>4287</t>
  </si>
  <si>
    <t>Грамота стандарт детская</t>
  </si>
  <si>
    <t>4606110042877</t>
  </si>
  <si>
    <t>2 500</t>
  </si>
  <si>
    <t>НФ-00004338</t>
  </si>
  <si>
    <t>4288</t>
  </si>
  <si>
    <t>4606110042884</t>
  </si>
  <si>
    <t>НФ-00004339</t>
  </si>
  <si>
    <t>5352</t>
  </si>
  <si>
    <t>4606110053521</t>
  </si>
  <si>
    <t>6 780</t>
  </si>
  <si>
    <t>НФ-00004303</t>
  </si>
  <si>
    <t>5353</t>
  </si>
  <si>
    <t>4606110053538</t>
  </si>
  <si>
    <t>11 220</t>
  </si>
  <si>
    <t>НФ-00004340</t>
  </si>
  <si>
    <t>5354</t>
  </si>
  <si>
    <t>4606110053545</t>
  </si>
  <si>
    <t>6 840</t>
  </si>
  <si>
    <t>НФ-00004330</t>
  </si>
  <si>
    <t>5356</t>
  </si>
  <si>
    <t>4606110053569</t>
  </si>
  <si>
    <t>НФ-00004333</t>
  </si>
  <si>
    <t>5359</t>
  </si>
  <si>
    <t>4606110053590</t>
  </si>
  <si>
    <t>5 480</t>
  </si>
  <si>
    <t>00000000835</t>
  </si>
  <si>
    <t>980</t>
  </si>
  <si>
    <t>978000951133200980</t>
  </si>
  <si>
    <t>7 240</t>
  </si>
  <si>
    <t>00000000912</t>
  </si>
  <si>
    <t>309</t>
  </si>
  <si>
    <t>Грамота стандарт детская без госсимволики</t>
  </si>
  <si>
    <t>4606110003090</t>
  </si>
  <si>
    <t>3 359</t>
  </si>
  <si>
    <t>00000000837</t>
  </si>
  <si>
    <t>982</t>
  </si>
  <si>
    <t>Грамота стандарт детская выпускнику</t>
  </si>
  <si>
    <t>978000951133200982</t>
  </si>
  <si>
    <t>6 450</t>
  </si>
  <si>
    <t>00000001347</t>
  </si>
  <si>
    <t>1515</t>
  </si>
  <si>
    <t>Грамота стандарт за успехи в спорте с госимволикой</t>
  </si>
  <si>
    <t>4606110015154</t>
  </si>
  <si>
    <t>2 440</t>
  </si>
  <si>
    <t>00000001351</t>
  </si>
  <si>
    <t>1441</t>
  </si>
  <si>
    <t>Грамота стандарт за успехи в учебе</t>
  </si>
  <si>
    <t>4606110014416</t>
  </si>
  <si>
    <t>860</t>
  </si>
  <si>
    <t>00000000778</t>
  </si>
  <si>
    <t>975</t>
  </si>
  <si>
    <t>4606110009757</t>
  </si>
  <si>
    <t>7 780</t>
  </si>
  <si>
    <t>00000003130</t>
  </si>
  <si>
    <t>2689</t>
  </si>
  <si>
    <t>Грамота стандарт рамка</t>
  </si>
  <si>
    <t>4606110026891</t>
  </si>
  <si>
    <t>00000003131</t>
  </si>
  <si>
    <t>2690</t>
  </si>
  <si>
    <t>4606110026907</t>
  </si>
  <si>
    <t>880</t>
  </si>
  <si>
    <t>00000003132</t>
  </si>
  <si>
    <t>2691</t>
  </si>
  <si>
    <t>4606110026914</t>
  </si>
  <si>
    <t>10 060</t>
  </si>
  <si>
    <t>00000000840</t>
  </si>
  <si>
    <t>986</t>
  </si>
  <si>
    <t>Грамота стандарт рамка без госсимволики</t>
  </si>
  <si>
    <t>4606110009863</t>
  </si>
  <si>
    <t>4 220</t>
  </si>
  <si>
    <t>9 240</t>
  </si>
  <si>
    <t>Грамота стандарт рамка с госсимволикой</t>
  </si>
  <si>
    <t>НФ-00005093</t>
  </si>
  <si>
    <t>6468</t>
  </si>
  <si>
    <t>4606110064688</t>
  </si>
  <si>
    <t>9 180</t>
  </si>
  <si>
    <t>Грамота стандарт с госсимволикой</t>
  </si>
  <si>
    <t>00000001332</t>
  </si>
  <si>
    <t>1499</t>
  </si>
  <si>
    <t>4606110014997</t>
  </si>
  <si>
    <t>3 482</t>
  </si>
  <si>
    <t>00000001333</t>
  </si>
  <si>
    <t>1500</t>
  </si>
  <si>
    <t>4606110015000</t>
  </si>
  <si>
    <t>2 060</t>
  </si>
  <si>
    <t>00000001330</t>
  </si>
  <si>
    <t>1512</t>
  </si>
  <si>
    <t>4606110015123</t>
  </si>
  <si>
    <t>13 180</t>
  </si>
  <si>
    <t>00000002374</t>
  </si>
  <si>
    <t>2113</t>
  </si>
  <si>
    <t>4606110021131</t>
  </si>
  <si>
    <t>00000002471</t>
  </si>
  <si>
    <t>2192</t>
  </si>
  <si>
    <t>4606110021926</t>
  </si>
  <si>
    <t>1 840</t>
  </si>
  <si>
    <t>00000002664</t>
  </si>
  <si>
    <t>2303</t>
  </si>
  <si>
    <t>4606110023036</t>
  </si>
  <si>
    <t>5 740</t>
  </si>
  <si>
    <t>00000002669</t>
  </si>
  <si>
    <t>2308</t>
  </si>
  <si>
    <t>4606110023081</t>
  </si>
  <si>
    <t>00000002814</t>
  </si>
  <si>
    <t>2428</t>
  </si>
  <si>
    <t>4606110024286</t>
  </si>
  <si>
    <t>00000002817</t>
  </si>
  <si>
    <t>2431</t>
  </si>
  <si>
    <t>4606110024316</t>
  </si>
  <si>
    <t>6 680</t>
  </si>
  <si>
    <t>00000000722</t>
  </si>
  <si>
    <t>292</t>
  </si>
  <si>
    <t>4606110002925</t>
  </si>
  <si>
    <t>3 720</t>
  </si>
  <si>
    <t>6 760</t>
  </si>
  <si>
    <t>00000000519</t>
  </si>
  <si>
    <t>299</t>
  </si>
  <si>
    <t>4606110002994</t>
  </si>
  <si>
    <t>3 560</t>
  </si>
  <si>
    <t>НФ-00006095</t>
  </si>
  <si>
    <t>302</t>
  </si>
  <si>
    <t>НФ-00000065</t>
  </si>
  <si>
    <t>3305</t>
  </si>
  <si>
    <t>4606110033059</t>
  </si>
  <si>
    <t>НФ-00000108</t>
  </si>
  <si>
    <t>3310</t>
  </si>
  <si>
    <t>4606110033103</t>
  </si>
  <si>
    <t>4 540</t>
  </si>
  <si>
    <t>00000000727</t>
  </si>
  <si>
    <t>371</t>
  </si>
  <si>
    <t>4606110003717</t>
  </si>
  <si>
    <t>6 360</t>
  </si>
  <si>
    <t>00000000728</t>
  </si>
  <si>
    <t>372</t>
  </si>
  <si>
    <t>4606110003724</t>
  </si>
  <si>
    <t>00000000729</t>
  </si>
  <si>
    <t>373</t>
  </si>
  <si>
    <t>4606110003731</t>
  </si>
  <si>
    <t>7 660</t>
  </si>
  <si>
    <t>00000000730</t>
  </si>
  <si>
    <t>374</t>
  </si>
  <si>
    <t>4606110003748</t>
  </si>
  <si>
    <t>6 260</t>
  </si>
  <si>
    <t>00000001054</t>
  </si>
  <si>
    <t>378</t>
  </si>
  <si>
    <t>4606110003786</t>
  </si>
  <si>
    <t>4 760</t>
  </si>
  <si>
    <t>НФ-00004326</t>
  </si>
  <si>
    <t>5129</t>
  </si>
  <si>
    <t>Грамота стандарт спортивная I место</t>
  </si>
  <si>
    <t>4606110051299</t>
  </si>
  <si>
    <t>НФ-00004304</t>
  </si>
  <si>
    <t>5391</t>
  </si>
  <si>
    <t>Грамота стандарт спортивная I место без госсимволики</t>
  </si>
  <si>
    <t>4606110053910</t>
  </si>
  <si>
    <t>НФ-00004327</t>
  </si>
  <si>
    <t>5130</t>
  </si>
  <si>
    <t>Грамота стандарт спортивная II место</t>
  </si>
  <si>
    <t>4606110051305</t>
  </si>
  <si>
    <t>1 141</t>
  </si>
  <si>
    <t>НФ-00004305</t>
  </si>
  <si>
    <t>5392</t>
  </si>
  <si>
    <t>Грамота стандарт спортивная II место без госсимволики</t>
  </si>
  <si>
    <t>4606110053927</t>
  </si>
  <si>
    <t>5 601</t>
  </si>
  <si>
    <t>НФ-00004302</t>
  </si>
  <si>
    <t>5131</t>
  </si>
  <si>
    <t>Грамота стандарт спортивная III место</t>
  </si>
  <si>
    <t>4606110051312</t>
  </si>
  <si>
    <t>НФ-00004306</t>
  </si>
  <si>
    <t>5393</t>
  </si>
  <si>
    <t>Грамота стандарт спортивная III место без госсимволики</t>
  </si>
  <si>
    <t>4606110053934</t>
  </si>
  <si>
    <t>4 841</t>
  </si>
  <si>
    <t>00000001350</t>
  </si>
  <si>
    <t>1502</t>
  </si>
  <si>
    <t>Грамота стандарт спортивная без госсимволики</t>
  </si>
  <si>
    <t>4606110015024</t>
  </si>
  <si>
    <t>6 380</t>
  </si>
  <si>
    <t>00000002815</t>
  </si>
  <si>
    <t>2429</t>
  </si>
  <si>
    <t>4606110024293</t>
  </si>
  <si>
    <t>9 520</t>
  </si>
  <si>
    <t>00000001348</t>
  </si>
  <si>
    <t>1507</t>
  </si>
  <si>
    <t>Грамота стандарт спортивная с госсимволикой</t>
  </si>
  <si>
    <t>4606110015079</t>
  </si>
  <si>
    <t>340</t>
  </si>
  <si>
    <t>00000003134</t>
  </si>
  <si>
    <t>2693</t>
  </si>
  <si>
    <t>4606110026938</t>
  </si>
  <si>
    <t>12 366</t>
  </si>
  <si>
    <t>00000003136</t>
  </si>
  <si>
    <t>2695</t>
  </si>
  <si>
    <t>4606110026952</t>
  </si>
  <si>
    <t>3 180</t>
  </si>
  <si>
    <t>00000000984</t>
  </si>
  <si>
    <t>317</t>
  </si>
  <si>
    <t>4606110003175</t>
  </si>
  <si>
    <t>17 880</t>
  </si>
  <si>
    <t>НФ-00004298</t>
  </si>
  <si>
    <t>5394</t>
  </si>
  <si>
    <t>4606110053941</t>
  </si>
  <si>
    <t>10 800</t>
  </si>
  <si>
    <t>НФ-00004336</t>
  </si>
  <si>
    <t>5395</t>
  </si>
  <si>
    <t>4606110053958</t>
  </si>
  <si>
    <t>13 480</t>
  </si>
  <si>
    <t>00000000775</t>
  </si>
  <si>
    <t>972</t>
  </si>
  <si>
    <t>4606110009726</t>
  </si>
  <si>
    <t>8 440</t>
  </si>
  <si>
    <t>00000000985</t>
  </si>
  <si>
    <t>320</t>
  </si>
  <si>
    <t>Грамота стандарт спортивная с госсмволикой</t>
  </si>
  <si>
    <t>4606110003205</t>
  </si>
  <si>
    <t>400</t>
  </si>
  <si>
    <t>НФ-00004331</t>
  </si>
  <si>
    <t>5357</t>
  </si>
  <si>
    <t>Грамота стандарт школьная</t>
  </si>
  <si>
    <t>4606110053576</t>
  </si>
  <si>
    <t>8 506</t>
  </si>
  <si>
    <t>НФ-00004324</t>
  </si>
  <si>
    <t>5358</t>
  </si>
  <si>
    <t>4606110053583</t>
  </si>
  <si>
    <t>7 040</t>
  </si>
  <si>
    <t>НФ-00004334</t>
  </si>
  <si>
    <t>5360</t>
  </si>
  <si>
    <t>4606110053606</t>
  </si>
  <si>
    <t>3 600</t>
  </si>
  <si>
    <t>НФ-00004335</t>
  </si>
  <si>
    <t>5361</t>
  </si>
  <si>
    <t>4606110053613</t>
  </si>
  <si>
    <t>12 320</t>
  </si>
  <si>
    <t>00000000526</t>
  </si>
  <si>
    <t>303</t>
  </si>
  <si>
    <t>Грамота стандарт школьная без госсимволики</t>
  </si>
  <si>
    <t>4606110003038</t>
  </si>
  <si>
    <t>00000000528</t>
  </si>
  <si>
    <t>304</t>
  </si>
  <si>
    <t>4606110003045</t>
  </si>
  <si>
    <t>00000000527</t>
  </si>
  <si>
    <t>306</t>
  </si>
  <si>
    <t>4606110003069</t>
  </si>
  <si>
    <t>5 320</t>
  </si>
  <si>
    <t>00000000529</t>
  </si>
  <si>
    <t>307</t>
  </si>
  <si>
    <t>4606110003076</t>
  </si>
  <si>
    <t>9 340</t>
  </si>
  <si>
    <t>00000000530</t>
  </si>
  <si>
    <t>308</t>
  </si>
  <si>
    <t>4606110003083</t>
  </si>
  <si>
    <t>8 180</t>
  </si>
  <si>
    <t>НФ-00002268</t>
  </si>
  <si>
    <t>3936</t>
  </si>
  <si>
    <t>4606110039365</t>
  </si>
  <si>
    <t>5 120</t>
  </si>
  <si>
    <t>Дипломы СТАНДАРТ</t>
  </si>
  <si>
    <t>00000001339</t>
  </si>
  <si>
    <t>1501</t>
  </si>
  <si>
    <t>Диплом стандарт без госсимволики</t>
  </si>
  <si>
    <t>4606110015017</t>
  </si>
  <si>
    <t>00000001340</t>
  </si>
  <si>
    <t>1505</t>
  </si>
  <si>
    <t>4606110015055</t>
  </si>
  <si>
    <t>00000000537</t>
  </si>
  <si>
    <t>674</t>
  </si>
  <si>
    <t>4606110006749</t>
  </si>
  <si>
    <t>13 310</t>
  </si>
  <si>
    <t>00000001575</t>
  </si>
  <si>
    <t>677</t>
  </si>
  <si>
    <t>978000961490300677</t>
  </si>
  <si>
    <t>1 320</t>
  </si>
  <si>
    <t>00000000906</t>
  </si>
  <si>
    <t>1047</t>
  </si>
  <si>
    <t>Диплом стандарт выпускника детского сада</t>
  </si>
  <si>
    <t>4606110010470</t>
  </si>
  <si>
    <t>8 860</t>
  </si>
  <si>
    <t>00000000909</t>
  </si>
  <si>
    <t>1050</t>
  </si>
  <si>
    <t>4606110010500</t>
  </si>
  <si>
    <t>12 660</t>
  </si>
  <si>
    <t>00000000910</t>
  </si>
  <si>
    <t>1051</t>
  </si>
  <si>
    <t>4606110010517</t>
  </si>
  <si>
    <t>8 720</t>
  </si>
  <si>
    <t>00000000903</t>
  </si>
  <si>
    <t>1044</t>
  </si>
  <si>
    <t>Диплом стандарт об окончании начальной школы</t>
  </si>
  <si>
    <t>978000951133201044</t>
  </si>
  <si>
    <t>6 020</t>
  </si>
  <si>
    <t>00000002670</t>
  </si>
  <si>
    <t>2309</t>
  </si>
  <si>
    <t>Диплом стандарт с госсимволикой</t>
  </si>
  <si>
    <t>4606110023098</t>
  </si>
  <si>
    <t>3 711</t>
  </si>
  <si>
    <t>00000002726</t>
  </si>
  <si>
    <t>2345</t>
  </si>
  <si>
    <t>4606110023456</t>
  </si>
  <si>
    <t>4 100</t>
  </si>
  <si>
    <t>00000002474</t>
  </si>
  <si>
    <t>2435</t>
  </si>
  <si>
    <t>4606110024354</t>
  </si>
  <si>
    <t>11 300</t>
  </si>
  <si>
    <t>00000002845</t>
  </si>
  <si>
    <t>2470</t>
  </si>
  <si>
    <t>978000961488002470</t>
  </si>
  <si>
    <t>1 880</t>
  </si>
  <si>
    <t>00000002847</t>
  </si>
  <si>
    <t>2472</t>
  </si>
  <si>
    <t>4606110024729</t>
  </si>
  <si>
    <t>2 960</t>
  </si>
  <si>
    <t>00000001005</t>
  </si>
  <si>
    <t>375</t>
  </si>
  <si>
    <t>4606110003755</t>
  </si>
  <si>
    <t>4 320</t>
  </si>
  <si>
    <t>00000000760</t>
  </si>
  <si>
    <t>379</t>
  </si>
  <si>
    <t>4606110003793</t>
  </si>
  <si>
    <t>8 220</t>
  </si>
  <si>
    <t>НФ-00001393</t>
  </si>
  <si>
    <t>4270</t>
  </si>
  <si>
    <t>4606110042709</t>
  </si>
  <si>
    <t>3 700</t>
  </si>
  <si>
    <t>НФ-00001395</t>
  </si>
  <si>
    <t>4272</t>
  </si>
  <si>
    <t>4606110042723</t>
  </si>
  <si>
    <t>Похвальные листы СТАНДАРТ</t>
  </si>
  <si>
    <t>00000001573</t>
  </si>
  <si>
    <t>1536</t>
  </si>
  <si>
    <t>Похвальный лист стандарт с госсимволикой</t>
  </si>
  <si>
    <t>4606110015369</t>
  </si>
  <si>
    <t>9 760</t>
  </si>
  <si>
    <t>Свидетельства СТАНДАРТ</t>
  </si>
  <si>
    <t>00000000911</t>
  </si>
  <si>
    <t>1052</t>
  </si>
  <si>
    <t>Свидетельство стандарт выпускника детского сада</t>
  </si>
  <si>
    <t>978000951133201052</t>
  </si>
  <si>
    <t>11 560</t>
  </si>
  <si>
    <t>00000000905</t>
  </si>
  <si>
    <t>1046</t>
  </si>
  <si>
    <t>Свидетельство стандарт об окончании 1 класса</t>
  </si>
  <si>
    <t>978000951121901046</t>
  </si>
  <si>
    <t>10 840</t>
  </si>
  <si>
    <t>00000000904</t>
  </si>
  <si>
    <t>1045</t>
  </si>
  <si>
    <t>Свидетельство стандарт об окончании начальной школы</t>
  </si>
  <si>
    <t>978000951133201045</t>
  </si>
  <si>
    <t>12 880</t>
  </si>
  <si>
    <t>Грамоты ЭКОНОМ</t>
  </si>
  <si>
    <t>Благодарности ЭКОНОМ</t>
  </si>
  <si>
    <t>5,3</t>
  </si>
  <si>
    <t>40</t>
  </si>
  <si>
    <t>НФ-00001094</t>
  </si>
  <si>
    <t>3979Э</t>
  </si>
  <si>
    <t>Благодарность эконом без госсимволики</t>
  </si>
  <si>
    <t>4606110039792</t>
  </si>
  <si>
    <t>18 000</t>
  </si>
  <si>
    <t>НФ-00001095</t>
  </si>
  <si>
    <t>3980Э</t>
  </si>
  <si>
    <t>Благодарность эконом с госсимволикой</t>
  </si>
  <si>
    <t>4606110039808</t>
  </si>
  <si>
    <t>11 080</t>
  </si>
  <si>
    <t>НФ-00001098</t>
  </si>
  <si>
    <t>3983Э</t>
  </si>
  <si>
    <t>4606110039839</t>
  </si>
  <si>
    <t>15 080</t>
  </si>
  <si>
    <t>НФ-00001105</t>
  </si>
  <si>
    <t>4276Э</t>
  </si>
  <si>
    <t>978000951124004276</t>
  </si>
  <si>
    <t>4 880</t>
  </si>
  <si>
    <t>НФ-00002639</t>
  </si>
  <si>
    <t>5026Э</t>
  </si>
  <si>
    <t>4606110050261</t>
  </si>
  <si>
    <t>12 280</t>
  </si>
  <si>
    <t>Благодарственные письма ЭКОНОМ</t>
  </si>
  <si>
    <t>НФ-00002270</t>
  </si>
  <si>
    <t>3939</t>
  </si>
  <si>
    <t>Благодарственное письмо эконом</t>
  </si>
  <si>
    <t>Благодарственное письмо эконом без госсимволики</t>
  </si>
  <si>
    <t>НФ-00002828</t>
  </si>
  <si>
    <t>5055</t>
  </si>
  <si>
    <t>4606110050551</t>
  </si>
  <si>
    <t>1 560</t>
  </si>
  <si>
    <t>НФ-00001107</t>
  </si>
  <si>
    <t>4279</t>
  </si>
  <si>
    <t>Грамота почетная эконом</t>
  </si>
  <si>
    <t>4606110042792</t>
  </si>
  <si>
    <t>16 640</t>
  </si>
  <si>
    <t>НФ-00002824</t>
  </si>
  <si>
    <t>5028</t>
  </si>
  <si>
    <t>4606110050285</t>
  </si>
  <si>
    <t>14 740</t>
  </si>
  <si>
    <t>НФ-00002825</t>
  </si>
  <si>
    <t>5029</t>
  </si>
  <si>
    <t>4606110050292</t>
  </si>
  <si>
    <t>15 600</t>
  </si>
  <si>
    <t>НФ-00002830</t>
  </si>
  <si>
    <t>5057</t>
  </si>
  <si>
    <t>4606110050575</t>
  </si>
  <si>
    <t>9 440</t>
  </si>
  <si>
    <t>00000000509</t>
  </si>
  <si>
    <t>4285</t>
  </si>
  <si>
    <t>Грамота эконом</t>
  </si>
  <si>
    <t>НФ-00000813</t>
  </si>
  <si>
    <t>3937Э</t>
  </si>
  <si>
    <t>Грамота эконом рамка</t>
  </si>
  <si>
    <t>4606110039372</t>
  </si>
  <si>
    <t>15 380</t>
  </si>
  <si>
    <t>НФ-00001106</t>
  </si>
  <si>
    <t>4277Э</t>
  </si>
  <si>
    <t>978000951134904277</t>
  </si>
  <si>
    <t>11 040</t>
  </si>
  <si>
    <t>НФ-00005086</t>
  </si>
  <si>
    <t>6461</t>
  </si>
  <si>
    <t>Грамота эконом рамка с госсимволикой</t>
  </si>
  <si>
    <t>4606110064619</t>
  </si>
  <si>
    <t>11 120</t>
  </si>
  <si>
    <t>НФ-00005087</t>
  </si>
  <si>
    <t>6462</t>
  </si>
  <si>
    <t>4606110064626</t>
  </si>
  <si>
    <t>11 880</t>
  </si>
  <si>
    <t>НФ-00005088</t>
  </si>
  <si>
    <t>6463</t>
  </si>
  <si>
    <t>4606110064633</t>
  </si>
  <si>
    <t>9 480</t>
  </si>
  <si>
    <t>НФ-00005089</t>
  </si>
  <si>
    <t>6464</t>
  </si>
  <si>
    <t>4606110064640</t>
  </si>
  <si>
    <t>НФ-00001100</t>
  </si>
  <si>
    <t>3985Э</t>
  </si>
  <si>
    <t>Грамота эконом с госсимволикой</t>
  </si>
  <si>
    <t>4606110039853</t>
  </si>
  <si>
    <t>21 240</t>
  </si>
  <si>
    <t>НФ-00002640</t>
  </si>
  <si>
    <t>5025Э</t>
  </si>
  <si>
    <t>4606110050254</t>
  </si>
  <si>
    <t>15 680</t>
  </si>
  <si>
    <t>НФ-00001109</t>
  </si>
  <si>
    <t>4283Э</t>
  </si>
  <si>
    <t>Грамота эконом спортивная с госсимволикой</t>
  </si>
  <si>
    <t>4606110042839</t>
  </si>
  <si>
    <t>15 320</t>
  </si>
  <si>
    <t>НФ-00001110</t>
  </si>
  <si>
    <t>4284Э</t>
  </si>
  <si>
    <t>978000951134904284</t>
  </si>
  <si>
    <t>НФ-00000809</t>
  </si>
  <si>
    <t>3933Э</t>
  </si>
  <si>
    <t>Грамота эконом школьная без госсимволики</t>
  </si>
  <si>
    <t>4606110039334</t>
  </si>
  <si>
    <t>11 400</t>
  </si>
  <si>
    <t>НФ-00000810</t>
  </si>
  <si>
    <t>3934Э</t>
  </si>
  <si>
    <t>4606110039341</t>
  </si>
  <si>
    <t>10 560</t>
  </si>
  <si>
    <t>НФ-00000811</t>
  </si>
  <si>
    <t>3935Э</t>
  </si>
  <si>
    <t>4606110039358</t>
  </si>
  <si>
    <t>15 200</t>
  </si>
  <si>
    <t>НФ-00000812</t>
  </si>
  <si>
    <t>3936Э</t>
  </si>
  <si>
    <t>978000951134903936</t>
  </si>
  <si>
    <t>Дипломы ЭКОНОМ</t>
  </si>
  <si>
    <t>НФ-00005217</t>
  </si>
  <si>
    <t>3984</t>
  </si>
  <si>
    <t>Диплом эконом без госсимволики</t>
  </si>
  <si>
    <t>978000951134903984</t>
  </si>
  <si>
    <t>20 720</t>
  </si>
  <si>
    <t>НФ-00001108</t>
  </si>
  <si>
    <t>4282Э</t>
  </si>
  <si>
    <t>Диплом эконом без госсимволики</t>
  </si>
  <si>
    <t>4606110042822</t>
  </si>
  <si>
    <t>240</t>
  </si>
  <si>
    <t>НФ-00001097</t>
  </si>
  <si>
    <t>3982Э</t>
  </si>
  <si>
    <t>Диплом эконом с госсимволикой</t>
  </si>
  <si>
    <t>4606110039822</t>
  </si>
  <si>
    <t>17 319</t>
  </si>
  <si>
    <t>НФ-00001103</t>
  </si>
  <si>
    <t>4269Э</t>
  </si>
  <si>
    <t>4606110042693</t>
  </si>
  <si>
    <t>22 680</t>
  </si>
  <si>
    <t>140</t>
  </si>
  <si>
    <t>10</t>
  </si>
  <si>
    <t>169</t>
  </si>
  <si>
    <t>989</t>
  </si>
  <si>
    <t>101</t>
  </si>
  <si>
    <t>19</t>
  </si>
  <si>
    <t>430</t>
  </si>
  <si>
    <t>КАНЦЕЛЯРСКИЕ ТОВАРЫ</t>
  </si>
  <si>
    <t>Карточки обучающие А6</t>
  </si>
  <si>
    <t>НФ-00006572</t>
  </si>
  <si>
    <t>7766</t>
  </si>
  <si>
    <t>Карточки обучающие в наборе английский алфавит 27шт, 140×93 мм</t>
  </si>
  <si>
    <t>73,99</t>
  </si>
  <si>
    <t>4606110077664</t>
  </si>
  <si>
    <t>347</t>
  </si>
  <si>
    <t>НФ-00006573</t>
  </si>
  <si>
    <t>7767</t>
  </si>
  <si>
    <t>4606110077671</t>
  </si>
  <si>
    <t>542</t>
  </si>
  <si>
    <t>НФ-00006574</t>
  </si>
  <si>
    <t>7768</t>
  </si>
  <si>
    <t>4606110077688</t>
  </si>
  <si>
    <t>631</t>
  </si>
  <si>
    <t>НФ-00006575</t>
  </si>
  <si>
    <t>7769</t>
  </si>
  <si>
    <t>Карточки обучающие в наборе веселый счет с грибами 15шт, 140×93 мм</t>
  </si>
  <si>
    <t>43</t>
  </si>
  <si>
    <t>4606110077695</t>
  </si>
  <si>
    <t>2 857</t>
  </si>
  <si>
    <t>НФ-00006577</t>
  </si>
  <si>
    <t>7771</t>
  </si>
  <si>
    <t>Карточки обучающие в наборе веселый счет с динозавриком 15шт, 140×93 мм</t>
  </si>
  <si>
    <t>4606110077718</t>
  </si>
  <si>
    <t>2 944</t>
  </si>
  <si>
    <t>НФ-00006576</t>
  </si>
  <si>
    <t>7770</t>
  </si>
  <si>
    <t>Карточки обучающие в наборе веселый счет с попугаями 15шт, 140×93 мм</t>
  </si>
  <si>
    <t>4606110077701</t>
  </si>
  <si>
    <t>2 933</t>
  </si>
  <si>
    <t>НФ-00006578</t>
  </si>
  <si>
    <t>7772</t>
  </si>
  <si>
    <t>Карточки обучающие в наборе веселый счет с фруктами 15шт, 140×93 мм</t>
  </si>
  <si>
    <t>4606110077725</t>
  </si>
  <si>
    <t>2 821</t>
  </si>
  <si>
    <t>НФ-00006570</t>
  </si>
  <si>
    <t>7764</t>
  </si>
  <si>
    <t>Карточки обучающие в наборе русский алфавит 35шт, 140×93 мм</t>
  </si>
  <si>
    <t>98,99</t>
  </si>
  <si>
    <t>4606110077640</t>
  </si>
  <si>
    <t>1 170</t>
  </si>
  <si>
    <t>НФ-00006571</t>
  </si>
  <si>
    <t>7765</t>
  </si>
  <si>
    <t>4606110077657</t>
  </si>
  <si>
    <t>544</t>
  </si>
  <si>
    <t>110</t>
  </si>
  <si>
    <t>3 920</t>
  </si>
  <si>
    <t>3 830</t>
  </si>
  <si>
    <t>4 130</t>
  </si>
  <si>
    <t>5</t>
  </si>
  <si>
    <t>560</t>
  </si>
  <si>
    <t>1 910</t>
  </si>
  <si>
    <t>6 480</t>
  </si>
  <si>
    <t>ЛЕНТЫ</t>
  </si>
  <si>
    <t>Ленты выпускника</t>
  </si>
  <si>
    <t>Значки</t>
  </si>
  <si>
    <t>НФ-00005986</t>
  </si>
  <si>
    <t>7285</t>
  </si>
  <si>
    <t>Значок "Выпускник детского сада", без года</t>
  </si>
  <si>
    <t>34,5</t>
  </si>
  <si>
    <t>4606110072850</t>
  </si>
  <si>
    <t>НФ-00005979</t>
  </si>
  <si>
    <t>7286</t>
  </si>
  <si>
    <t>Значок "Выпускник начальной школы", без года</t>
  </si>
  <si>
    <t>4606110072867</t>
  </si>
  <si>
    <t>НФ-00006021</t>
  </si>
  <si>
    <t>7291</t>
  </si>
  <si>
    <t>Значок "Выпускник начальной школы", без года, розовый</t>
  </si>
  <si>
    <t>49,9</t>
  </si>
  <si>
    <t>4606110072911</t>
  </si>
  <si>
    <t>270</t>
  </si>
  <si>
    <t>НФ-00006023</t>
  </si>
  <si>
    <t>7293</t>
  </si>
  <si>
    <t>Значок "Выпускник", розовый</t>
  </si>
  <si>
    <t>4606110072935</t>
  </si>
  <si>
    <t>120</t>
  </si>
  <si>
    <t>НФ-00005983</t>
  </si>
  <si>
    <t>7282</t>
  </si>
  <si>
    <t>Значок выпускник розовый без года</t>
  </si>
  <si>
    <t>4606110072829</t>
  </si>
  <si>
    <t>328</t>
  </si>
  <si>
    <t>НФ-00005985</t>
  </si>
  <si>
    <t>7284</t>
  </si>
  <si>
    <t>Значок выпускник фиолетовый без года</t>
  </si>
  <si>
    <t>4606110072843</t>
  </si>
  <si>
    <t>Колокольчики</t>
  </si>
  <si>
    <t>НФ-00004200</t>
  </si>
  <si>
    <t>M06178</t>
  </si>
  <si>
    <t>Колокольчик D25мм с бантиком-триколором и булавкой</t>
  </si>
  <si>
    <t>24,5</t>
  </si>
  <si>
    <t>2000000021706</t>
  </si>
  <si>
    <t>1 442</t>
  </si>
  <si>
    <t>НФ-00004198</t>
  </si>
  <si>
    <t>M06178-K</t>
  </si>
  <si>
    <t>Колокольчик D25мм с красным бантиком и булавкой</t>
  </si>
  <si>
    <t>2000999719257</t>
  </si>
  <si>
    <t>Ленты атлас</t>
  </si>
  <si>
    <t>НФ-00006531</t>
  </si>
  <si>
    <t>7731</t>
  </si>
  <si>
    <t>Лента "Выпускник 2023", атлас красный</t>
  </si>
  <si>
    <t>30,9</t>
  </si>
  <si>
    <t>4606110077312</t>
  </si>
  <si>
    <t>НФ-00006532</t>
  </si>
  <si>
    <t>7732</t>
  </si>
  <si>
    <t>Лента "Выпускник 2023", атлас синий</t>
  </si>
  <si>
    <t>4606110077329</t>
  </si>
  <si>
    <t>1 610</t>
  </si>
  <si>
    <t>НФ-00006559</t>
  </si>
  <si>
    <t>7746</t>
  </si>
  <si>
    <t>Лента "Выпускник 2023", атлас триколор</t>
  </si>
  <si>
    <t>41,9</t>
  </si>
  <si>
    <t>4606110077466</t>
  </si>
  <si>
    <t>2 900</t>
  </si>
  <si>
    <t>НФ-00006533</t>
  </si>
  <si>
    <t>7733</t>
  </si>
  <si>
    <t>Лента "Выпускник детского сада 2023", атлас красный</t>
  </si>
  <si>
    <t>4606110077336</t>
  </si>
  <si>
    <t>1 130</t>
  </si>
  <si>
    <t>НФ-00006568</t>
  </si>
  <si>
    <t>7755</t>
  </si>
  <si>
    <t>Лента "Выпускник детского сада 2023", атлас синий</t>
  </si>
  <si>
    <t>4606110077558</t>
  </si>
  <si>
    <t>1 100</t>
  </si>
  <si>
    <t>НФ-00006579</t>
  </si>
  <si>
    <t>7867</t>
  </si>
  <si>
    <t>Лента "Выпускник начальной школы 2023", атлас красный</t>
  </si>
  <si>
    <t>30,09</t>
  </si>
  <si>
    <t>4606110078678</t>
  </si>
  <si>
    <t>440</t>
  </si>
  <si>
    <t>НФ-00006580</t>
  </si>
  <si>
    <t>7868</t>
  </si>
  <si>
    <t>Лента "Выпускник начальной школы 2023", атлас синий</t>
  </si>
  <si>
    <t>4606110078685</t>
  </si>
  <si>
    <t>НФ-00006515</t>
  </si>
  <si>
    <t>7724</t>
  </si>
  <si>
    <t>Лента Выпускник атлас белый</t>
  </si>
  <si>
    <t>4606110077244</t>
  </si>
  <si>
    <t>2 140</t>
  </si>
  <si>
    <t>НФ-00006563</t>
  </si>
  <si>
    <t>7747</t>
  </si>
  <si>
    <t>Лента Выпускник атлас бордо</t>
  </si>
  <si>
    <t>4606110077473</t>
  </si>
  <si>
    <t>НФ-00005169</t>
  </si>
  <si>
    <t>6591</t>
  </si>
  <si>
    <t>Лента Выпускник атлас красный</t>
  </si>
  <si>
    <t>4606110065913</t>
  </si>
  <si>
    <t>6 953</t>
  </si>
  <si>
    <t>НФ-00005170</t>
  </si>
  <si>
    <t>6592</t>
  </si>
  <si>
    <t>Лента Выпускник атлас синий</t>
  </si>
  <si>
    <t>4606110065920</t>
  </si>
  <si>
    <t>491</t>
  </si>
  <si>
    <t>НФ-00005171</t>
  </si>
  <si>
    <t>6593</t>
  </si>
  <si>
    <t>Лента Выпускник атлас триколор</t>
  </si>
  <si>
    <t>4606110065937</t>
  </si>
  <si>
    <t>2 228</t>
  </si>
  <si>
    <t>НФ-00005172</t>
  </si>
  <si>
    <t>6594</t>
  </si>
  <si>
    <t>Лента Выпускник Детского сада атлас красная</t>
  </si>
  <si>
    <t>4606110065944</t>
  </si>
  <si>
    <t>2 070</t>
  </si>
  <si>
    <t>НФ-00005374</t>
  </si>
  <si>
    <t>6764</t>
  </si>
  <si>
    <t>Лента Выпускник Детского сада атлас триколор</t>
  </si>
  <si>
    <t>4606110067641</t>
  </si>
  <si>
    <t>840</t>
  </si>
  <si>
    <t>НФ-00005173</t>
  </si>
  <si>
    <t>6595</t>
  </si>
  <si>
    <t>Лента Выпускник Начальной школы атлас красный</t>
  </si>
  <si>
    <t>4606110065951</t>
  </si>
  <si>
    <t>1 240</t>
  </si>
  <si>
    <t>НФ-00006534</t>
  </si>
  <si>
    <t>7734</t>
  </si>
  <si>
    <t>Лента полноцветная "Выпускник детского сада" с слоном, атлас белый</t>
  </si>
  <si>
    <t>4606110077343</t>
  </si>
  <si>
    <t>4 120</t>
  </si>
  <si>
    <t>НФ-00006538</t>
  </si>
  <si>
    <t>7738</t>
  </si>
  <si>
    <t>Лента полноцветная "Выпускник начальной школы" с воздушными шарами, атлас белый</t>
  </si>
  <si>
    <t>4606110077381</t>
  </si>
  <si>
    <t>Ленты учитель</t>
  </si>
  <si>
    <t>НФ-00005968</t>
  </si>
  <si>
    <t>7279</t>
  </si>
  <si>
    <t>Лента "Классный руководитель", атлас красный</t>
  </si>
  <si>
    <t>4606110072799</t>
  </si>
  <si>
    <t>129</t>
  </si>
  <si>
    <t>НФ-00006564</t>
  </si>
  <si>
    <t>7748</t>
  </si>
  <si>
    <t>Лента "Первый учитель", атлас красный</t>
  </si>
  <si>
    <t>4606110077480</t>
  </si>
  <si>
    <t>432</t>
  </si>
  <si>
    <t>НФ-00006566</t>
  </si>
  <si>
    <t>7750</t>
  </si>
  <si>
    <t>Лента полноцветная "Воспитатель", атлас белый</t>
  </si>
  <si>
    <t>4606110077503</t>
  </si>
  <si>
    <t>Ленты шелк</t>
  </si>
  <si>
    <t>НФ-00006525</t>
  </si>
  <si>
    <t>7725</t>
  </si>
  <si>
    <t>Лента "Выпускник 2023", шелк красный</t>
  </si>
  <si>
    <t>26,9</t>
  </si>
  <si>
    <t>4606110077251</t>
  </si>
  <si>
    <t>НФ-00006527</t>
  </si>
  <si>
    <t>7727</t>
  </si>
  <si>
    <t>Лента "Выпускник 2023", шелк синий</t>
  </si>
  <si>
    <t>4606110077275</t>
  </si>
  <si>
    <t>930</t>
  </si>
  <si>
    <t>НФ-00006557</t>
  </si>
  <si>
    <t>7745</t>
  </si>
  <si>
    <t>Лента "Выпускник 2023", шелк триколор</t>
  </si>
  <si>
    <t>31,5</t>
  </si>
  <si>
    <t>4606110077459</t>
  </si>
  <si>
    <t>1 160</t>
  </si>
  <si>
    <t>НФ-00006529</t>
  </si>
  <si>
    <t>7729</t>
  </si>
  <si>
    <t>Лента "Выпускник 2023", шелк фиолетовый</t>
  </si>
  <si>
    <t>4606110077299</t>
  </si>
  <si>
    <t>НФ-00006528</t>
  </si>
  <si>
    <t>7728</t>
  </si>
  <si>
    <t>Лента "Выпускник детского сада 2023", шелк красный</t>
  </si>
  <si>
    <t>4606110077282</t>
  </si>
  <si>
    <t>710</t>
  </si>
  <si>
    <t>НФ-00006530</t>
  </si>
  <si>
    <t>7730</t>
  </si>
  <si>
    <t>Лента "Выпускник детского сада 2023", шелк синий</t>
  </si>
  <si>
    <t>4606110077305</t>
  </si>
  <si>
    <t>70</t>
  </si>
  <si>
    <t>НФ-00006558</t>
  </si>
  <si>
    <t>7744</t>
  </si>
  <si>
    <t>Лента "Выпускник детского сада 2023", шелк триколор</t>
  </si>
  <si>
    <t>4606110077442</t>
  </si>
  <si>
    <t>НФ-00006581</t>
  </si>
  <si>
    <t>7869</t>
  </si>
  <si>
    <t>Лента "Выпускник начальной школы 2023", шелк триколор</t>
  </si>
  <si>
    <t>4606110078692</t>
  </si>
  <si>
    <t>НФ-00005974</t>
  </si>
  <si>
    <t>7296</t>
  </si>
  <si>
    <t>Лента "Выпускник", шелк фиолетовый</t>
  </si>
  <si>
    <t>4606110072966</t>
  </si>
  <si>
    <t>НФ-00005162</t>
  </si>
  <si>
    <t>6584</t>
  </si>
  <si>
    <t>Лента Выпускник 9 класса шелк красный</t>
  </si>
  <si>
    <t>4606110065845</t>
  </si>
  <si>
    <t>НФ-00005160</t>
  </si>
  <si>
    <t>6582</t>
  </si>
  <si>
    <t>Лента Выпускник Детского сада шелк красный</t>
  </si>
  <si>
    <t>26,96</t>
  </si>
  <si>
    <t>4606110065821</t>
  </si>
  <si>
    <t>1 000</t>
  </si>
  <si>
    <t>НФ-00005994</t>
  </si>
  <si>
    <t>7312</t>
  </si>
  <si>
    <t>Лента Выпускник детского сада шелк красный</t>
  </si>
  <si>
    <t>4606110073123</t>
  </si>
  <si>
    <t>НФ-00005163</t>
  </si>
  <si>
    <t>6585</t>
  </si>
  <si>
    <t>Лента Выпускник Начальной школы шелк красный</t>
  </si>
  <si>
    <t>4606110065852</t>
  </si>
  <si>
    <t>1 246</t>
  </si>
  <si>
    <t>НФ-00002657</t>
  </si>
  <si>
    <t>42775</t>
  </si>
  <si>
    <t>Лента Выпускник шелк белый</t>
  </si>
  <si>
    <t>4627140342775</t>
  </si>
  <si>
    <t>НФ-00005157</t>
  </si>
  <si>
    <t>6579</t>
  </si>
  <si>
    <t>Лента Выпускник шелк красный</t>
  </si>
  <si>
    <t>4606110065791</t>
  </si>
  <si>
    <t>10 150</t>
  </si>
  <si>
    <t>НФ-00005158</t>
  </si>
  <si>
    <t>6580</t>
  </si>
  <si>
    <t>Лента Выпускник шелк синий</t>
  </si>
  <si>
    <t>4606110065807</t>
  </si>
  <si>
    <t>2 740</t>
  </si>
  <si>
    <t>НФ-00005159</t>
  </si>
  <si>
    <t>6581</t>
  </si>
  <si>
    <t>Лента Выпускник шелк триколор</t>
  </si>
  <si>
    <t>4606110065814</t>
  </si>
  <si>
    <t>2 090</t>
  </si>
  <si>
    <t>15</t>
  </si>
  <si>
    <t>2 310</t>
  </si>
  <si>
    <t>9 мая</t>
  </si>
  <si>
    <t>992</t>
  </si>
  <si>
    <t>Плакаты 9 мая</t>
  </si>
  <si>
    <t>Плакаты 9 Мая А2</t>
  </si>
  <si>
    <t>НФ-00004286</t>
  </si>
  <si>
    <t>5820</t>
  </si>
  <si>
    <t>Плакат  9 Мая С Днем Великой Победы 420*594</t>
  </si>
  <si>
    <t>38,6</t>
  </si>
  <si>
    <t>4606110058205</t>
  </si>
  <si>
    <t>1 575</t>
  </si>
  <si>
    <t>НФ-00004288</t>
  </si>
  <si>
    <t>5822</t>
  </si>
  <si>
    <t>4606110058229</t>
  </si>
  <si>
    <t>1 700</t>
  </si>
  <si>
    <t>НФ-00004289</t>
  </si>
  <si>
    <t>5823</t>
  </si>
  <si>
    <t>4606110058236</t>
  </si>
  <si>
    <t>1 710</t>
  </si>
  <si>
    <t>НФ-00005001</t>
  </si>
  <si>
    <t>5824</t>
  </si>
  <si>
    <t>Плакаты на день победы А2 420*594 с днем великой победы</t>
  </si>
  <si>
    <t>4606110058243</t>
  </si>
  <si>
    <t>Плакаты на выпускной А2</t>
  </si>
  <si>
    <t>00000003773</t>
  </si>
  <si>
    <t>3267</t>
  </si>
  <si>
    <t>Плакат на Выпускной</t>
  </si>
  <si>
    <t>460757643006203267</t>
  </si>
  <si>
    <t>210</t>
  </si>
  <si>
    <t>00000003774</t>
  </si>
  <si>
    <t>3268</t>
  </si>
  <si>
    <t>460757643006203268</t>
  </si>
  <si>
    <t>00000003776</t>
  </si>
  <si>
    <t>3270</t>
  </si>
  <si>
    <t>460757643006203270</t>
  </si>
  <si>
    <t>189</t>
  </si>
  <si>
    <t>00000003779</t>
  </si>
  <si>
    <t>3273</t>
  </si>
  <si>
    <t>460757643006203273</t>
  </si>
  <si>
    <t>00000003780</t>
  </si>
  <si>
    <t>3274</t>
  </si>
  <si>
    <t>460757643006203274</t>
  </si>
  <si>
    <t>569</t>
  </si>
  <si>
    <t>00000000882</t>
  </si>
  <si>
    <t>988</t>
  </si>
  <si>
    <t>460757643006200988</t>
  </si>
  <si>
    <t>00000000883</t>
  </si>
  <si>
    <t>460757643006200989</t>
  </si>
  <si>
    <t>267</t>
  </si>
  <si>
    <t>00000000884</t>
  </si>
  <si>
    <t>990</t>
  </si>
  <si>
    <t>460757643006200990</t>
  </si>
  <si>
    <t>1 316</t>
  </si>
  <si>
    <t>00000000885</t>
  </si>
  <si>
    <t>991</t>
  </si>
  <si>
    <t>4607576430062</t>
  </si>
  <si>
    <t>00000000886</t>
  </si>
  <si>
    <t>460757643006200992</t>
  </si>
  <si>
    <t>156</t>
  </si>
  <si>
    <t>00000000887</t>
  </si>
  <si>
    <t>993</t>
  </si>
  <si>
    <t>460757643006200993</t>
  </si>
  <si>
    <t>414</t>
  </si>
  <si>
    <t>00000000888</t>
  </si>
  <si>
    <t>994</t>
  </si>
  <si>
    <t>460757643006200994</t>
  </si>
  <si>
    <t>163</t>
  </si>
  <si>
    <t>00000000889</t>
  </si>
  <si>
    <t>995п</t>
  </si>
  <si>
    <t>460757643006200995</t>
  </si>
  <si>
    <t>НФ-00002729</t>
  </si>
  <si>
    <t>5132</t>
  </si>
  <si>
    <t>Плакат на выпускной А2 до свидания, любимая школа</t>
  </si>
  <si>
    <t>НФ-00002732</t>
  </si>
  <si>
    <t>5135</t>
  </si>
  <si>
    <t>Плакат на выпускной А2 До свидания, начальная школа</t>
  </si>
  <si>
    <t>4607576430314</t>
  </si>
  <si>
    <t>1 698</t>
  </si>
  <si>
    <t>НФ-00002731</t>
  </si>
  <si>
    <t>5134</t>
  </si>
  <si>
    <t>Плакат на выпускной А2 последний звонок</t>
  </si>
  <si>
    <t>1 584</t>
  </si>
  <si>
    <t>НФ-00002730</t>
  </si>
  <si>
    <t>5133</t>
  </si>
  <si>
    <t>Плакат на выпускной А2 спасибо вам, учителя!</t>
  </si>
  <si>
    <t>ПРИГЛАШЕНИЯ</t>
  </si>
  <si>
    <t>Приглашения лак+глиттер 74*121</t>
  </si>
  <si>
    <t>НФ-00000093</t>
  </si>
  <si>
    <t>3279</t>
  </si>
  <si>
    <t>Приглашения лак+глиттер 74*120 Выпускной</t>
  </si>
  <si>
    <t>6,95</t>
  </si>
  <si>
    <t>978009619741903279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</si>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</sst>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8"/>
      <name val="Arial"/>
    </font>
    <font>
      <b/>
      <sz val="10"/>
      <color rgb="FF64512D"/>
      <name val="Arial"/>
      <family val="2"/>
    </font>
    <font>
      <b/>
      <sz val="8"/>
      <color rgb="FF64512D"/>
      <name val="Arial"/>
      <family val="2"/>
    </font>
    <font>
      <u/>
      <sz val="8"/>
      <color rgb="FF3366FF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BEBCC"/>
        <bgColor auto="1"/>
      </patternFill>
    </fill>
    <fill>
      <patternFill patternType="solid">
        <fgColor rgb="FFF2F1D9"/>
        <bgColor auto="1"/>
      </patternFill>
    </fill>
    <fill>
      <patternFill patternType="solid">
        <fgColor rgb="FFFFFBF0"/>
        <bgColor auto="1"/>
      </patternFill>
    </fill>
  </fills>
  <borders count="5">
    <border>
      <left/>
      <right/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/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 style="thin">
        <color rgb="FFC8C0AD"/>
      </left>
      <right style="thin">
        <color rgb="FFC8C0AD"/>
      </right>
      <top style="thin">
        <color rgb="FFC8C0AD"/>
      </top>
      <bottom style="thin">
        <color rgb="FFC8C0AD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left" vertical="top" wrapText="1" indent="8"/>
    </xf>
    <xf numFmtId="0" fontId="0" fillId="0" borderId="4" xfId="0" applyBorder="1" applyAlignment="1">
      <alignment horizontal="left" vertical="center" wrapText="1"/>
    </xf>
    <xf numFmtId="0" fontId="0" fillId="0" borderId="4" xfId="0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left" vertical="top" wrapText="1" indent="10"/>
    </xf>
    <xf numFmtId="0" fontId="0" fillId="0" borderId="4" xfId="0" applyBorder="1" applyAlignment="1">
      <alignment horizontal="left" vertical="top" wrapText="1" indent="6"/>
    </xf>
    <xf numFmtId="0" fontId="1" fillId="2" borderId="1" xfId="0" applyFont="1" applyFill="1" applyBorder="1" applyAlignment="1">
      <alignment horizontal="left" vertical="top"/>
    </xf>
    <xf numFmtId="0" fontId="1" fillId="3" borderId="4" xfId="0" applyFont="1" applyFill="1" applyBorder="1" applyAlignment="1">
      <alignment horizontal="left" vertical="top" wrapText="1" indent="2"/>
    </xf>
    <xf numFmtId="0" fontId="2" fillId="4" borderId="4" xfId="0" applyFont="1" applyFill="1" applyBorder="1" applyAlignment="1">
      <alignment horizontal="left" vertical="top" wrapText="1" indent="4"/>
    </xf>
    <xf numFmtId="0" fontId="1" fillId="3" borderId="4" xfId="0" applyFont="1" applyFill="1" applyBorder="1" applyAlignment="1">
      <alignment horizontal="left" vertical="top" wrapText="1" indent="4"/>
    </xf>
    <xf numFmtId="0" fontId="2" fillId="4" borderId="4" xfId="0" applyFont="1" applyFill="1" applyBorder="1" applyAlignment="1">
      <alignment horizontal="left" vertical="top" wrapText="1" indent="6"/>
    </xf>
    <xf numFmtId="0" fontId="2" fillId="4" borderId="4" xfId="0" applyFont="1" applyFill="1" applyBorder="1" applyAlignment="1">
      <alignment horizontal="left" vertical="top" wrapText="1" indent="8"/>
    </xf>
    <xf numFmtId="0" fontId="1" fillId="2" borderId="1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horizontal="left" vertical="top" wrapText="1" indent="6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6</xdr:row>
      <xdr:rowOff>257175</xdr:rowOff>
    </xdr:from>
    <xdr:to>
      <xdr:col>4</xdr:col>
      <xdr:colOff>981075</xdr:colOff>
      <xdr:row>6</xdr:row>
      <xdr:rowOff>666750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7</xdr:row>
      <xdr:rowOff>257175</xdr:rowOff>
    </xdr:from>
    <xdr:to>
      <xdr:col>4</xdr:col>
      <xdr:colOff>981075</xdr:colOff>
      <xdr:row>7</xdr:row>
      <xdr:rowOff>666750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9</xdr:row>
      <xdr:rowOff>257175</xdr:rowOff>
    </xdr:from>
    <xdr:to>
      <xdr:col>4</xdr:col>
      <xdr:colOff>981075</xdr:colOff>
      <xdr:row>9</xdr:row>
      <xdr:rowOff>666750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10</xdr:row>
      <xdr:rowOff>257175</xdr:rowOff>
    </xdr:from>
    <xdr:to>
      <xdr:col>4</xdr:col>
      <xdr:colOff>981075</xdr:colOff>
      <xdr:row>10</xdr:row>
      <xdr:rowOff>666750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14</xdr:row>
      <xdr:rowOff>9525</xdr:rowOff>
    </xdr:from>
    <xdr:to>
      <xdr:col>4</xdr:col>
      <xdr:colOff>828675</xdr:colOff>
      <xdr:row>14</xdr:row>
      <xdr:rowOff>962025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15</xdr:row>
      <xdr:rowOff>9525</xdr:rowOff>
    </xdr:from>
    <xdr:to>
      <xdr:col>4</xdr:col>
      <xdr:colOff>828675</xdr:colOff>
      <xdr:row>15</xdr:row>
      <xdr:rowOff>962025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16</xdr:row>
      <xdr:rowOff>9525</xdr:rowOff>
    </xdr:from>
    <xdr:to>
      <xdr:col>4</xdr:col>
      <xdr:colOff>828675</xdr:colOff>
      <xdr:row>16</xdr:row>
      <xdr:rowOff>962025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17</xdr:row>
      <xdr:rowOff>9525</xdr:rowOff>
    </xdr:from>
    <xdr:to>
      <xdr:col>4</xdr:col>
      <xdr:colOff>828675</xdr:colOff>
      <xdr:row>17</xdr:row>
      <xdr:rowOff>962025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19</xdr:row>
      <xdr:rowOff>9525</xdr:rowOff>
    </xdr:from>
    <xdr:to>
      <xdr:col>4</xdr:col>
      <xdr:colOff>828675</xdr:colOff>
      <xdr:row>19</xdr:row>
      <xdr:rowOff>962025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20</xdr:row>
      <xdr:rowOff>9525</xdr:rowOff>
    </xdr:from>
    <xdr:to>
      <xdr:col>4</xdr:col>
      <xdr:colOff>828675</xdr:colOff>
      <xdr:row>20</xdr:row>
      <xdr:rowOff>962025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21</xdr:row>
      <xdr:rowOff>9525</xdr:rowOff>
    </xdr:from>
    <xdr:to>
      <xdr:col>4</xdr:col>
      <xdr:colOff>828675</xdr:colOff>
      <xdr:row>21</xdr:row>
      <xdr:rowOff>962025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22</xdr:row>
      <xdr:rowOff>9525</xdr:rowOff>
    </xdr:from>
    <xdr:to>
      <xdr:col>4</xdr:col>
      <xdr:colOff>828675</xdr:colOff>
      <xdr:row>22</xdr:row>
      <xdr:rowOff>962025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24</xdr:row>
      <xdr:rowOff>9525</xdr:rowOff>
    </xdr:from>
    <xdr:to>
      <xdr:col>4</xdr:col>
      <xdr:colOff>828675</xdr:colOff>
      <xdr:row>24</xdr:row>
      <xdr:rowOff>962025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25</xdr:row>
      <xdr:rowOff>9525</xdr:rowOff>
    </xdr:from>
    <xdr:to>
      <xdr:col>4</xdr:col>
      <xdr:colOff>828675</xdr:colOff>
      <xdr:row>25</xdr:row>
      <xdr:rowOff>962025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26</xdr:row>
      <xdr:rowOff>9525</xdr:rowOff>
    </xdr:from>
    <xdr:to>
      <xdr:col>4</xdr:col>
      <xdr:colOff>828675</xdr:colOff>
      <xdr:row>26</xdr:row>
      <xdr:rowOff>962025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27</xdr:row>
      <xdr:rowOff>9525</xdr:rowOff>
    </xdr:from>
    <xdr:to>
      <xdr:col>4</xdr:col>
      <xdr:colOff>828675</xdr:colOff>
      <xdr:row>27</xdr:row>
      <xdr:rowOff>962025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28</xdr:row>
      <xdr:rowOff>9525</xdr:rowOff>
    </xdr:from>
    <xdr:to>
      <xdr:col>4</xdr:col>
      <xdr:colOff>828675</xdr:colOff>
      <xdr:row>28</xdr:row>
      <xdr:rowOff>962025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29</xdr:row>
      <xdr:rowOff>9525</xdr:rowOff>
    </xdr:from>
    <xdr:to>
      <xdr:col>4</xdr:col>
      <xdr:colOff>828675</xdr:colOff>
      <xdr:row>29</xdr:row>
      <xdr:rowOff>962025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30</xdr:row>
      <xdr:rowOff>9525</xdr:rowOff>
    </xdr:from>
    <xdr:to>
      <xdr:col>4</xdr:col>
      <xdr:colOff>828675</xdr:colOff>
      <xdr:row>30</xdr:row>
      <xdr:rowOff>962025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31</xdr:row>
      <xdr:rowOff>9525</xdr:rowOff>
    </xdr:from>
    <xdr:to>
      <xdr:col>4</xdr:col>
      <xdr:colOff>828675</xdr:colOff>
      <xdr:row>31</xdr:row>
      <xdr:rowOff>962025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32</xdr:row>
      <xdr:rowOff>9525</xdr:rowOff>
    </xdr:from>
    <xdr:to>
      <xdr:col>4</xdr:col>
      <xdr:colOff>828675</xdr:colOff>
      <xdr:row>32</xdr:row>
      <xdr:rowOff>962025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33</xdr:row>
      <xdr:rowOff>9525</xdr:rowOff>
    </xdr:from>
    <xdr:to>
      <xdr:col>4</xdr:col>
      <xdr:colOff>828675</xdr:colOff>
      <xdr:row>33</xdr:row>
      <xdr:rowOff>962025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34</xdr:row>
      <xdr:rowOff>9525</xdr:rowOff>
    </xdr:from>
    <xdr:to>
      <xdr:col>4</xdr:col>
      <xdr:colOff>828675</xdr:colOff>
      <xdr:row>34</xdr:row>
      <xdr:rowOff>962025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35</xdr:row>
      <xdr:rowOff>9525</xdr:rowOff>
    </xdr:from>
    <xdr:to>
      <xdr:col>4</xdr:col>
      <xdr:colOff>828675</xdr:colOff>
      <xdr:row>35</xdr:row>
      <xdr:rowOff>962025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36</xdr:row>
      <xdr:rowOff>9525</xdr:rowOff>
    </xdr:from>
    <xdr:to>
      <xdr:col>4</xdr:col>
      <xdr:colOff>828675</xdr:colOff>
      <xdr:row>36</xdr:row>
      <xdr:rowOff>962025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38</xdr:row>
      <xdr:rowOff>9525</xdr:rowOff>
    </xdr:from>
    <xdr:to>
      <xdr:col>4</xdr:col>
      <xdr:colOff>828675</xdr:colOff>
      <xdr:row>38</xdr:row>
      <xdr:rowOff>962025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39</xdr:row>
      <xdr:rowOff>9525</xdr:rowOff>
    </xdr:from>
    <xdr:to>
      <xdr:col>4</xdr:col>
      <xdr:colOff>828675</xdr:colOff>
      <xdr:row>39</xdr:row>
      <xdr:rowOff>962025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40</xdr:row>
      <xdr:rowOff>9525</xdr:rowOff>
    </xdr:from>
    <xdr:to>
      <xdr:col>4</xdr:col>
      <xdr:colOff>828675</xdr:colOff>
      <xdr:row>40</xdr:row>
      <xdr:rowOff>962025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41</xdr:row>
      <xdr:rowOff>9525</xdr:rowOff>
    </xdr:from>
    <xdr:to>
      <xdr:col>4</xdr:col>
      <xdr:colOff>828675</xdr:colOff>
      <xdr:row>41</xdr:row>
      <xdr:rowOff>962025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42</xdr:row>
      <xdr:rowOff>9525</xdr:rowOff>
    </xdr:from>
    <xdr:to>
      <xdr:col>4</xdr:col>
      <xdr:colOff>828675</xdr:colOff>
      <xdr:row>42</xdr:row>
      <xdr:rowOff>962025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43</xdr:row>
      <xdr:rowOff>9525</xdr:rowOff>
    </xdr:from>
    <xdr:to>
      <xdr:col>4</xdr:col>
      <xdr:colOff>828675</xdr:colOff>
      <xdr:row>43</xdr:row>
      <xdr:rowOff>962025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44</xdr:row>
      <xdr:rowOff>9525</xdr:rowOff>
    </xdr:from>
    <xdr:to>
      <xdr:col>4</xdr:col>
      <xdr:colOff>828675</xdr:colOff>
      <xdr:row>44</xdr:row>
      <xdr:rowOff>962025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47</xdr:row>
      <xdr:rowOff>9525</xdr:rowOff>
    </xdr:from>
    <xdr:to>
      <xdr:col>4</xdr:col>
      <xdr:colOff>828675</xdr:colOff>
      <xdr:row>47</xdr:row>
      <xdr:rowOff>962025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48</xdr:row>
      <xdr:rowOff>9525</xdr:rowOff>
    </xdr:from>
    <xdr:to>
      <xdr:col>4</xdr:col>
      <xdr:colOff>828675</xdr:colOff>
      <xdr:row>48</xdr:row>
      <xdr:rowOff>962025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49</xdr:row>
      <xdr:rowOff>9525</xdr:rowOff>
    </xdr:from>
    <xdr:to>
      <xdr:col>4</xdr:col>
      <xdr:colOff>828675</xdr:colOff>
      <xdr:row>49</xdr:row>
      <xdr:rowOff>962025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50</xdr:row>
      <xdr:rowOff>9525</xdr:rowOff>
    </xdr:from>
    <xdr:to>
      <xdr:col>4</xdr:col>
      <xdr:colOff>828675</xdr:colOff>
      <xdr:row>50</xdr:row>
      <xdr:rowOff>962025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51</xdr:row>
      <xdr:rowOff>9525</xdr:rowOff>
    </xdr:from>
    <xdr:to>
      <xdr:col>4</xdr:col>
      <xdr:colOff>828675</xdr:colOff>
      <xdr:row>51</xdr:row>
      <xdr:rowOff>962025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52</xdr:row>
      <xdr:rowOff>9525</xdr:rowOff>
    </xdr:from>
    <xdr:to>
      <xdr:col>4</xdr:col>
      <xdr:colOff>828675</xdr:colOff>
      <xdr:row>52</xdr:row>
      <xdr:rowOff>962025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53</xdr:row>
      <xdr:rowOff>9525</xdr:rowOff>
    </xdr:from>
    <xdr:to>
      <xdr:col>4</xdr:col>
      <xdr:colOff>828675</xdr:colOff>
      <xdr:row>53</xdr:row>
      <xdr:rowOff>962025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54</xdr:row>
      <xdr:rowOff>9525</xdr:rowOff>
    </xdr:from>
    <xdr:to>
      <xdr:col>4</xdr:col>
      <xdr:colOff>828675</xdr:colOff>
      <xdr:row>54</xdr:row>
      <xdr:rowOff>962025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55</xdr:row>
      <xdr:rowOff>9525</xdr:rowOff>
    </xdr:from>
    <xdr:to>
      <xdr:col>4</xdr:col>
      <xdr:colOff>828675</xdr:colOff>
      <xdr:row>55</xdr:row>
      <xdr:rowOff>962025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56</xdr:row>
      <xdr:rowOff>9525</xdr:rowOff>
    </xdr:from>
    <xdr:to>
      <xdr:col>4</xdr:col>
      <xdr:colOff>828675</xdr:colOff>
      <xdr:row>56</xdr:row>
      <xdr:rowOff>962025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57</xdr:row>
      <xdr:rowOff>9525</xdr:rowOff>
    </xdr:from>
    <xdr:to>
      <xdr:col>4</xdr:col>
      <xdr:colOff>828675</xdr:colOff>
      <xdr:row>57</xdr:row>
      <xdr:rowOff>962025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58</xdr:row>
      <xdr:rowOff>123825</xdr:rowOff>
    </xdr:from>
    <xdr:to>
      <xdr:col>4</xdr:col>
      <xdr:colOff>981075</xdr:colOff>
      <xdr:row>58</xdr:row>
      <xdr:rowOff>809625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59</xdr:row>
      <xdr:rowOff>123825</xdr:rowOff>
    </xdr:from>
    <xdr:to>
      <xdr:col>4</xdr:col>
      <xdr:colOff>981075</xdr:colOff>
      <xdr:row>59</xdr:row>
      <xdr:rowOff>809625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60</xdr:row>
      <xdr:rowOff>123825</xdr:rowOff>
    </xdr:from>
    <xdr:to>
      <xdr:col>4</xdr:col>
      <xdr:colOff>981075</xdr:colOff>
      <xdr:row>60</xdr:row>
      <xdr:rowOff>809625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61</xdr:row>
      <xdr:rowOff>123825</xdr:rowOff>
    </xdr:from>
    <xdr:to>
      <xdr:col>4</xdr:col>
      <xdr:colOff>981075</xdr:colOff>
      <xdr:row>61</xdr:row>
      <xdr:rowOff>809625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63</xdr:row>
      <xdr:rowOff>9525</xdr:rowOff>
    </xdr:from>
    <xdr:to>
      <xdr:col>4</xdr:col>
      <xdr:colOff>828675</xdr:colOff>
      <xdr:row>63</xdr:row>
      <xdr:rowOff>962025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64</xdr:row>
      <xdr:rowOff>9525</xdr:rowOff>
    </xdr:from>
    <xdr:to>
      <xdr:col>4</xdr:col>
      <xdr:colOff>828675</xdr:colOff>
      <xdr:row>64</xdr:row>
      <xdr:rowOff>962025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65</xdr:row>
      <xdr:rowOff>9525</xdr:rowOff>
    </xdr:from>
    <xdr:to>
      <xdr:col>4</xdr:col>
      <xdr:colOff>828675</xdr:colOff>
      <xdr:row>65</xdr:row>
      <xdr:rowOff>962025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66</xdr:row>
      <xdr:rowOff>9525</xdr:rowOff>
    </xdr:from>
    <xdr:to>
      <xdr:col>4</xdr:col>
      <xdr:colOff>828675</xdr:colOff>
      <xdr:row>66</xdr:row>
      <xdr:rowOff>962025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67</xdr:row>
      <xdr:rowOff>9525</xdr:rowOff>
    </xdr:from>
    <xdr:to>
      <xdr:col>4</xdr:col>
      <xdr:colOff>828675</xdr:colOff>
      <xdr:row>67</xdr:row>
      <xdr:rowOff>962025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68</xdr:row>
      <xdr:rowOff>9525</xdr:rowOff>
    </xdr:from>
    <xdr:to>
      <xdr:col>4</xdr:col>
      <xdr:colOff>828675</xdr:colOff>
      <xdr:row>68</xdr:row>
      <xdr:rowOff>962025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70</xdr:row>
      <xdr:rowOff>9525</xdr:rowOff>
    </xdr:from>
    <xdr:to>
      <xdr:col>4</xdr:col>
      <xdr:colOff>828675</xdr:colOff>
      <xdr:row>70</xdr:row>
      <xdr:rowOff>962025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71</xdr:row>
      <xdr:rowOff>9525</xdr:rowOff>
    </xdr:from>
    <xdr:to>
      <xdr:col>4</xdr:col>
      <xdr:colOff>828675</xdr:colOff>
      <xdr:row>71</xdr:row>
      <xdr:rowOff>962025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72</xdr:row>
      <xdr:rowOff>9525</xdr:rowOff>
    </xdr:from>
    <xdr:to>
      <xdr:col>4</xdr:col>
      <xdr:colOff>828675</xdr:colOff>
      <xdr:row>72</xdr:row>
      <xdr:rowOff>962025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73</xdr:row>
      <xdr:rowOff>9525</xdr:rowOff>
    </xdr:from>
    <xdr:to>
      <xdr:col>4</xdr:col>
      <xdr:colOff>828675</xdr:colOff>
      <xdr:row>73</xdr:row>
      <xdr:rowOff>962025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74</xdr:row>
      <xdr:rowOff>9525</xdr:rowOff>
    </xdr:from>
    <xdr:to>
      <xdr:col>4</xdr:col>
      <xdr:colOff>828675</xdr:colOff>
      <xdr:row>74</xdr:row>
      <xdr:rowOff>962025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75</xdr:row>
      <xdr:rowOff>9525</xdr:rowOff>
    </xdr:from>
    <xdr:to>
      <xdr:col>4</xdr:col>
      <xdr:colOff>828675</xdr:colOff>
      <xdr:row>75</xdr:row>
      <xdr:rowOff>962025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76</xdr:row>
      <xdr:rowOff>9525</xdr:rowOff>
    </xdr:from>
    <xdr:to>
      <xdr:col>4</xdr:col>
      <xdr:colOff>828675</xdr:colOff>
      <xdr:row>76</xdr:row>
      <xdr:rowOff>962025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77</xdr:row>
      <xdr:rowOff>9525</xdr:rowOff>
    </xdr:from>
    <xdr:to>
      <xdr:col>4</xdr:col>
      <xdr:colOff>828675</xdr:colOff>
      <xdr:row>77</xdr:row>
      <xdr:rowOff>962025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78</xdr:row>
      <xdr:rowOff>9525</xdr:rowOff>
    </xdr:from>
    <xdr:to>
      <xdr:col>4</xdr:col>
      <xdr:colOff>828675</xdr:colOff>
      <xdr:row>78</xdr:row>
      <xdr:rowOff>962025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79</xdr:row>
      <xdr:rowOff>9525</xdr:rowOff>
    </xdr:from>
    <xdr:to>
      <xdr:col>4</xdr:col>
      <xdr:colOff>828675</xdr:colOff>
      <xdr:row>79</xdr:row>
      <xdr:rowOff>962025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80</xdr:row>
      <xdr:rowOff>9525</xdr:rowOff>
    </xdr:from>
    <xdr:to>
      <xdr:col>4</xdr:col>
      <xdr:colOff>828675</xdr:colOff>
      <xdr:row>80</xdr:row>
      <xdr:rowOff>962025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81</xdr:row>
      <xdr:rowOff>9525</xdr:rowOff>
    </xdr:from>
    <xdr:to>
      <xdr:col>4</xdr:col>
      <xdr:colOff>828675</xdr:colOff>
      <xdr:row>81</xdr:row>
      <xdr:rowOff>962025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82</xdr:row>
      <xdr:rowOff>9525</xdr:rowOff>
    </xdr:from>
    <xdr:to>
      <xdr:col>4</xdr:col>
      <xdr:colOff>828675</xdr:colOff>
      <xdr:row>82</xdr:row>
      <xdr:rowOff>962025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83</xdr:row>
      <xdr:rowOff>9525</xdr:rowOff>
    </xdr:from>
    <xdr:to>
      <xdr:col>4</xdr:col>
      <xdr:colOff>828675</xdr:colOff>
      <xdr:row>83</xdr:row>
      <xdr:rowOff>962025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84</xdr:row>
      <xdr:rowOff>9525</xdr:rowOff>
    </xdr:from>
    <xdr:to>
      <xdr:col>4</xdr:col>
      <xdr:colOff>828675</xdr:colOff>
      <xdr:row>84</xdr:row>
      <xdr:rowOff>962025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85</xdr:row>
      <xdr:rowOff>9525</xdr:rowOff>
    </xdr:from>
    <xdr:to>
      <xdr:col>4</xdr:col>
      <xdr:colOff>828675</xdr:colOff>
      <xdr:row>85</xdr:row>
      <xdr:rowOff>962025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86</xdr:row>
      <xdr:rowOff>9525</xdr:rowOff>
    </xdr:from>
    <xdr:to>
      <xdr:col>4</xdr:col>
      <xdr:colOff>828675</xdr:colOff>
      <xdr:row>86</xdr:row>
      <xdr:rowOff>962025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87</xdr:row>
      <xdr:rowOff>9525</xdr:rowOff>
    </xdr:from>
    <xdr:to>
      <xdr:col>4</xdr:col>
      <xdr:colOff>828675</xdr:colOff>
      <xdr:row>87</xdr:row>
      <xdr:rowOff>962025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88</xdr:row>
      <xdr:rowOff>9525</xdr:rowOff>
    </xdr:from>
    <xdr:to>
      <xdr:col>4</xdr:col>
      <xdr:colOff>828675</xdr:colOff>
      <xdr:row>88</xdr:row>
      <xdr:rowOff>962025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89</xdr:row>
      <xdr:rowOff>9525</xdr:rowOff>
    </xdr:from>
    <xdr:to>
      <xdr:col>4</xdr:col>
      <xdr:colOff>828675</xdr:colOff>
      <xdr:row>89</xdr:row>
      <xdr:rowOff>962025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90</xdr:row>
      <xdr:rowOff>9525</xdr:rowOff>
    </xdr:from>
    <xdr:to>
      <xdr:col>4</xdr:col>
      <xdr:colOff>828675</xdr:colOff>
      <xdr:row>90</xdr:row>
      <xdr:rowOff>962025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91</xdr:row>
      <xdr:rowOff>9525</xdr:rowOff>
    </xdr:from>
    <xdr:to>
      <xdr:col>4</xdr:col>
      <xdr:colOff>828675</xdr:colOff>
      <xdr:row>91</xdr:row>
      <xdr:rowOff>962025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92</xdr:row>
      <xdr:rowOff>9525</xdr:rowOff>
    </xdr:from>
    <xdr:to>
      <xdr:col>4</xdr:col>
      <xdr:colOff>838200</xdr:colOff>
      <xdr:row>92</xdr:row>
      <xdr:rowOff>962025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93</xdr:row>
      <xdr:rowOff>9525</xdr:rowOff>
    </xdr:from>
    <xdr:to>
      <xdr:col>4</xdr:col>
      <xdr:colOff>828675</xdr:colOff>
      <xdr:row>93</xdr:row>
      <xdr:rowOff>962025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94</xdr:row>
      <xdr:rowOff>9525</xdr:rowOff>
    </xdr:from>
    <xdr:to>
      <xdr:col>4</xdr:col>
      <xdr:colOff>828675</xdr:colOff>
      <xdr:row>94</xdr:row>
      <xdr:rowOff>962025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95</xdr:row>
      <xdr:rowOff>9525</xdr:rowOff>
    </xdr:from>
    <xdr:to>
      <xdr:col>4</xdr:col>
      <xdr:colOff>828675</xdr:colOff>
      <xdr:row>95</xdr:row>
      <xdr:rowOff>962025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96</xdr:row>
      <xdr:rowOff>9525</xdr:rowOff>
    </xdr:from>
    <xdr:to>
      <xdr:col>4</xdr:col>
      <xdr:colOff>828675</xdr:colOff>
      <xdr:row>96</xdr:row>
      <xdr:rowOff>962025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97</xdr:row>
      <xdr:rowOff>9525</xdr:rowOff>
    </xdr:from>
    <xdr:to>
      <xdr:col>4</xdr:col>
      <xdr:colOff>828675</xdr:colOff>
      <xdr:row>97</xdr:row>
      <xdr:rowOff>962025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98</xdr:row>
      <xdr:rowOff>9525</xdr:rowOff>
    </xdr:from>
    <xdr:to>
      <xdr:col>4</xdr:col>
      <xdr:colOff>828675</xdr:colOff>
      <xdr:row>98</xdr:row>
      <xdr:rowOff>962025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99</xdr:row>
      <xdr:rowOff>9525</xdr:rowOff>
    </xdr:from>
    <xdr:to>
      <xdr:col>4</xdr:col>
      <xdr:colOff>828675</xdr:colOff>
      <xdr:row>99</xdr:row>
      <xdr:rowOff>962025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100</xdr:row>
      <xdr:rowOff>9525</xdr:rowOff>
    </xdr:from>
    <xdr:to>
      <xdr:col>4</xdr:col>
      <xdr:colOff>828675</xdr:colOff>
      <xdr:row>100</xdr:row>
      <xdr:rowOff>962025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101</xdr:row>
      <xdr:rowOff>9525</xdr:rowOff>
    </xdr:from>
    <xdr:to>
      <xdr:col>4</xdr:col>
      <xdr:colOff>828675</xdr:colOff>
      <xdr:row>101</xdr:row>
      <xdr:rowOff>962025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102</xdr:row>
      <xdr:rowOff>9525</xdr:rowOff>
    </xdr:from>
    <xdr:to>
      <xdr:col>4</xdr:col>
      <xdr:colOff>828675</xdr:colOff>
      <xdr:row>102</xdr:row>
      <xdr:rowOff>962025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103</xdr:row>
      <xdr:rowOff>9525</xdr:rowOff>
    </xdr:from>
    <xdr:to>
      <xdr:col>4</xdr:col>
      <xdr:colOff>828675</xdr:colOff>
      <xdr:row>103</xdr:row>
      <xdr:rowOff>962025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104</xdr:row>
      <xdr:rowOff>9525</xdr:rowOff>
    </xdr:from>
    <xdr:to>
      <xdr:col>4</xdr:col>
      <xdr:colOff>828675</xdr:colOff>
      <xdr:row>104</xdr:row>
      <xdr:rowOff>962025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105</xdr:row>
      <xdr:rowOff>9525</xdr:rowOff>
    </xdr:from>
    <xdr:to>
      <xdr:col>4</xdr:col>
      <xdr:colOff>828675</xdr:colOff>
      <xdr:row>105</xdr:row>
      <xdr:rowOff>962025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106</xdr:row>
      <xdr:rowOff>9525</xdr:rowOff>
    </xdr:from>
    <xdr:to>
      <xdr:col>4</xdr:col>
      <xdr:colOff>828675</xdr:colOff>
      <xdr:row>106</xdr:row>
      <xdr:rowOff>962025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107</xdr:row>
      <xdr:rowOff>9525</xdr:rowOff>
    </xdr:from>
    <xdr:to>
      <xdr:col>4</xdr:col>
      <xdr:colOff>828675</xdr:colOff>
      <xdr:row>107</xdr:row>
      <xdr:rowOff>962025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108</xdr:row>
      <xdr:rowOff>9525</xdr:rowOff>
    </xdr:from>
    <xdr:to>
      <xdr:col>4</xdr:col>
      <xdr:colOff>828675</xdr:colOff>
      <xdr:row>108</xdr:row>
      <xdr:rowOff>962025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109</xdr:row>
      <xdr:rowOff>9525</xdr:rowOff>
    </xdr:from>
    <xdr:to>
      <xdr:col>4</xdr:col>
      <xdr:colOff>828675</xdr:colOff>
      <xdr:row>109</xdr:row>
      <xdr:rowOff>962025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110</xdr:row>
      <xdr:rowOff>9525</xdr:rowOff>
    </xdr:from>
    <xdr:to>
      <xdr:col>4</xdr:col>
      <xdr:colOff>828675</xdr:colOff>
      <xdr:row>110</xdr:row>
      <xdr:rowOff>962025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111</xdr:row>
      <xdr:rowOff>9525</xdr:rowOff>
    </xdr:from>
    <xdr:to>
      <xdr:col>4</xdr:col>
      <xdr:colOff>828675</xdr:colOff>
      <xdr:row>111</xdr:row>
      <xdr:rowOff>962025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112</xdr:row>
      <xdr:rowOff>9525</xdr:rowOff>
    </xdr:from>
    <xdr:to>
      <xdr:col>4</xdr:col>
      <xdr:colOff>828675</xdr:colOff>
      <xdr:row>112</xdr:row>
      <xdr:rowOff>962025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113</xdr:row>
      <xdr:rowOff>9525</xdr:rowOff>
    </xdr:from>
    <xdr:to>
      <xdr:col>4</xdr:col>
      <xdr:colOff>828675</xdr:colOff>
      <xdr:row>113</xdr:row>
      <xdr:rowOff>962025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114</xdr:row>
      <xdr:rowOff>9525</xdr:rowOff>
    </xdr:from>
    <xdr:to>
      <xdr:col>4</xdr:col>
      <xdr:colOff>828675</xdr:colOff>
      <xdr:row>114</xdr:row>
      <xdr:rowOff>962025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115</xdr:row>
      <xdr:rowOff>9525</xdr:rowOff>
    </xdr:from>
    <xdr:to>
      <xdr:col>4</xdr:col>
      <xdr:colOff>828675</xdr:colOff>
      <xdr:row>115</xdr:row>
      <xdr:rowOff>962025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116</xdr:row>
      <xdr:rowOff>9525</xdr:rowOff>
    </xdr:from>
    <xdr:to>
      <xdr:col>4</xdr:col>
      <xdr:colOff>838200</xdr:colOff>
      <xdr:row>116</xdr:row>
      <xdr:rowOff>962025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117</xdr:row>
      <xdr:rowOff>9525</xdr:rowOff>
    </xdr:from>
    <xdr:to>
      <xdr:col>4</xdr:col>
      <xdr:colOff>828675</xdr:colOff>
      <xdr:row>117</xdr:row>
      <xdr:rowOff>962025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118</xdr:row>
      <xdr:rowOff>9525</xdr:rowOff>
    </xdr:from>
    <xdr:to>
      <xdr:col>4</xdr:col>
      <xdr:colOff>828675</xdr:colOff>
      <xdr:row>118</xdr:row>
      <xdr:rowOff>962025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119</xdr:row>
      <xdr:rowOff>9525</xdr:rowOff>
    </xdr:from>
    <xdr:to>
      <xdr:col>4</xdr:col>
      <xdr:colOff>828675</xdr:colOff>
      <xdr:row>119</xdr:row>
      <xdr:rowOff>962025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120</xdr:row>
      <xdr:rowOff>9525</xdr:rowOff>
    </xdr:from>
    <xdr:to>
      <xdr:col>4</xdr:col>
      <xdr:colOff>828675</xdr:colOff>
      <xdr:row>120</xdr:row>
      <xdr:rowOff>962025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121</xdr:row>
      <xdr:rowOff>9525</xdr:rowOff>
    </xdr:from>
    <xdr:to>
      <xdr:col>4</xdr:col>
      <xdr:colOff>828675</xdr:colOff>
      <xdr:row>121</xdr:row>
      <xdr:rowOff>962025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122</xdr:row>
      <xdr:rowOff>9525</xdr:rowOff>
    </xdr:from>
    <xdr:to>
      <xdr:col>4</xdr:col>
      <xdr:colOff>828675</xdr:colOff>
      <xdr:row>122</xdr:row>
      <xdr:rowOff>962025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123</xdr:row>
      <xdr:rowOff>9525</xdr:rowOff>
    </xdr:from>
    <xdr:to>
      <xdr:col>4</xdr:col>
      <xdr:colOff>828675</xdr:colOff>
      <xdr:row>123</xdr:row>
      <xdr:rowOff>962025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124</xdr:row>
      <xdr:rowOff>9525</xdr:rowOff>
    </xdr:from>
    <xdr:to>
      <xdr:col>4</xdr:col>
      <xdr:colOff>828675</xdr:colOff>
      <xdr:row>124</xdr:row>
      <xdr:rowOff>962025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125</xdr:row>
      <xdr:rowOff>9525</xdr:rowOff>
    </xdr:from>
    <xdr:to>
      <xdr:col>4</xdr:col>
      <xdr:colOff>828675</xdr:colOff>
      <xdr:row>125</xdr:row>
      <xdr:rowOff>962025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126</xdr:row>
      <xdr:rowOff>9525</xdr:rowOff>
    </xdr:from>
    <xdr:to>
      <xdr:col>4</xdr:col>
      <xdr:colOff>828675</xdr:colOff>
      <xdr:row>126</xdr:row>
      <xdr:rowOff>962025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127</xdr:row>
      <xdr:rowOff>9525</xdr:rowOff>
    </xdr:from>
    <xdr:to>
      <xdr:col>4</xdr:col>
      <xdr:colOff>828675</xdr:colOff>
      <xdr:row>127</xdr:row>
      <xdr:rowOff>962025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128</xdr:row>
      <xdr:rowOff>9525</xdr:rowOff>
    </xdr:from>
    <xdr:to>
      <xdr:col>4</xdr:col>
      <xdr:colOff>828675</xdr:colOff>
      <xdr:row>128</xdr:row>
      <xdr:rowOff>962025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129</xdr:row>
      <xdr:rowOff>9525</xdr:rowOff>
    </xdr:from>
    <xdr:to>
      <xdr:col>4</xdr:col>
      <xdr:colOff>828675</xdr:colOff>
      <xdr:row>129</xdr:row>
      <xdr:rowOff>962025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130</xdr:row>
      <xdr:rowOff>9525</xdr:rowOff>
    </xdr:from>
    <xdr:to>
      <xdr:col>4</xdr:col>
      <xdr:colOff>828675</xdr:colOff>
      <xdr:row>130</xdr:row>
      <xdr:rowOff>962025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131</xdr:row>
      <xdr:rowOff>9525</xdr:rowOff>
    </xdr:from>
    <xdr:to>
      <xdr:col>4</xdr:col>
      <xdr:colOff>828675</xdr:colOff>
      <xdr:row>131</xdr:row>
      <xdr:rowOff>962025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132</xdr:row>
      <xdr:rowOff>9525</xdr:rowOff>
    </xdr:from>
    <xdr:to>
      <xdr:col>4</xdr:col>
      <xdr:colOff>828675</xdr:colOff>
      <xdr:row>132</xdr:row>
      <xdr:rowOff>962025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133</xdr:row>
      <xdr:rowOff>9525</xdr:rowOff>
    </xdr:from>
    <xdr:to>
      <xdr:col>4</xdr:col>
      <xdr:colOff>828675</xdr:colOff>
      <xdr:row>133</xdr:row>
      <xdr:rowOff>962025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134</xdr:row>
      <xdr:rowOff>9525</xdr:rowOff>
    </xdr:from>
    <xdr:to>
      <xdr:col>4</xdr:col>
      <xdr:colOff>828675</xdr:colOff>
      <xdr:row>134</xdr:row>
      <xdr:rowOff>962025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135</xdr:row>
      <xdr:rowOff>9525</xdr:rowOff>
    </xdr:from>
    <xdr:to>
      <xdr:col>4</xdr:col>
      <xdr:colOff>828675</xdr:colOff>
      <xdr:row>135</xdr:row>
      <xdr:rowOff>962025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136</xdr:row>
      <xdr:rowOff>9525</xdr:rowOff>
    </xdr:from>
    <xdr:to>
      <xdr:col>4</xdr:col>
      <xdr:colOff>828675</xdr:colOff>
      <xdr:row>136</xdr:row>
      <xdr:rowOff>962025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137</xdr:row>
      <xdr:rowOff>9525</xdr:rowOff>
    </xdr:from>
    <xdr:to>
      <xdr:col>4</xdr:col>
      <xdr:colOff>828675</xdr:colOff>
      <xdr:row>137</xdr:row>
      <xdr:rowOff>962025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138</xdr:row>
      <xdr:rowOff>9525</xdr:rowOff>
    </xdr:from>
    <xdr:to>
      <xdr:col>4</xdr:col>
      <xdr:colOff>828675</xdr:colOff>
      <xdr:row>138</xdr:row>
      <xdr:rowOff>962025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139</xdr:row>
      <xdr:rowOff>9525</xdr:rowOff>
    </xdr:from>
    <xdr:to>
      <xdr:col>4</xdr:col>
      <xdr:colOff>828675</xdr:colOff>
      <xdr:row>139</xdr:row>
      <xdr:rowOff>962025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140</xdr:row>
      <xdr:rowOff>9525</xdr:rowOff>
    </xdr:from>
    <xdr:to>
      <xdr:col>4</xdr:col>
      <xdr:colOff>828675</xdr:colOff>
      <xdr:row>140</xdr:row>
      <xdr:rowOff>962025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141</xdr:row>
      <xdr:rowOff>9525</xdr:rowOff>
    </xdr:from>
    <xdr:to>
      <xdr:col>4</xdr:col>
      <xdr:colOff>838200</xdr:colOff>
      <xdr:row>141</xdr:row>
      <xdr:rowOff>962025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142</xdr:row>
      <xdr:rowOff>9525</xdr:rowOff>
    </xdr:from>
    <xdr:to>
      <xdr:col>4</xdr:col>
      <xdr:colOff>838200</xdr:colOff>
      <xdr:row>142</xdr:row>
      <xdr:rowOff>962025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143</xdr:row>
      <xdr:rowOff>9525</xdr:rowOff>
    </xdr:from>
    <xdr:to>
      <xdr:col>4</xdr:col>
      <xdr:colOff>838200</xdr:colOff>
      <xdr:row>143</xdr:row>
      <xdr:rowOff>962025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144</xdr:row>
      <xdr:rowOff>9525</xdr:rowOff>
    </xdr:from>
    <xdr:to>
      <xdr:col>4</xdr:col>
      <xdr:colOff>838200</xdr:colOff>
      <xdr:row>144</xdr:row>
      <xdr:rowOff>962025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145</xdr:row>
      <xdr:rowOff>9525</xdr:rowOff>
    </xdr:from>
    <xdr:to>
      <xdr:col>4</xdr:col>
      <xdr:colOff>838200</xdr:colOff>
      <xdr:row>145</xdr:row>
      <xdr:rowOff>962025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146</xdr:row>
      <xdr:rowOff>9525</xdr:rowOff>
    </xdr:from>
    <xdr:to>
      <xdr:col>4</xdr:col>
      <xdr:colOff>828675</xdr:colOff>
      <xdr:row>146</xdr:row>
      <xdr:rowOff>962025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148</xdr:row>
      <xdr:rowOff>9525</xdr:rowOff>
    </xdr:from>
    <xdr:to>
      <xdr:col>4</xdr:col>
      <xdr:colOff>828675</xdr:colOff>
      <xdr:row>148</xdr:row>
      <xdr:rowOff>962025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149</xdr:row>
      <xdr:rowOff>9525</xdr:rowOff>
    </xdr:from>
    <xdr:to>
      <xdr:col>4</xdr:col>
      <xdr:colOff>828675</xdr:colOff>
      <xdr:row>149</xdr:row>
      <xdr:rowOff>962025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150</xdr:row>
      <xdr:rowOff>9525</xdr:rowOff>
    </xdr:from>
    <xdr:to>
      <xdr:col>4</xdr:col>
      <xdr:colOff>828675</xdr:colOff>
      <xdr:row>150</xdr:row>
      <xdr:rowOff>962025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151</xdr:row>
      <xdr:rowOff>9525</xdr:rowOff>
    </xdr:from>
    <xdr:to>
      <xdr:col>4</xdr:col>
      <xdr:colOff>828675</xdr:colOff>
      <xdr:row>151</xdr:row>
      <xdr:rowOff>962025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152</xdr:row>
      <xdr:rowOff>9525</xdr:rowOff>
    </xdr:from>
    <xdr:to>
      <xdr:col>4</xdr:col>
      <xdr:colOff>828675</xdr:colOff>
      <xdr:row>152</xdr:row>
      <xdr:rowOff>962025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153</xdr:row>
      <xdr:rowOff>9525</xdr:rowOff>
    </xdr:from>
    <xdr:to>
      <xdr:col>4</xdr:col>
      <xdr:colOff>828675</xdr:colOff>
      <xdr:row>153</xdr:row>
      <xdr:rowOff>962025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154</xdr:row>
      <xdr:rowOff>9525</xdr:rowOff>
    </xdr:from>
    <xdr:to>
      <xdr:col>4</xdr:col>
      <xdr:colOff>828675</xdr:colOff>
      <xdr:row>154</xdr:row>
      <xdr:rowOff>962025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155</xdr:row>
      <xdr:rowOff>123825</xdr:rowOff>
    </xdr:from>
    <xdr:to>
      <xdr:col>4</xdr:col>
      <xdr:colOff>981075</xdr:colOff>
      <xdr:row>155</xdr:row>
      <xdr:rowOff>809625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156</xdr:row>
      <xdr:rowOff>9525</xdr:rowOff>
    </xdr:from>
    <xdr:to>
      <xdr:col>4</xdr:col>
      <xdr:colOff>828675</xdr:colOff>
      <xdr:row>156</xdr:row>
      <xdr:rowOff>962025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157</xdr:row>
      <xdr:rowOff>9525</xdr:rowOff>
    </xdr:from>
    <xdr:to>
      <xdr:col>4</xdr:col>
      <xdr:colOff>838200</xdr:colOff>
      <xdr:row>157</xdr:row>
      <xdr:rowOff>962025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158</xdr:row>
      <xdr:rowOff>9525</xdr:rowOff>
    </xdr:from>
    <xdr:to>
      <xdr:col>4</xdr:col>
      <xdr:colOff>828675</xdr:colOff>
      <xdr:row>158</xdr:row>
      <xdr:rowOff>962025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159</xdr:row>
      <xdr:rowOff>9525</xdr:rowOff>
    </xdr:from>
    <xdr:to>
      <xdr:col>4</xdr:col>
      <xdr:colOff>828675</xdr:colOff>
      <xdr:row>159</xdr:row>
      <xdr:rowOff>962025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160</xdr:row>
      <xdr:rowOff>9525</xdr:rowOff>
    </xdr:from>
    <xdr:to>
      <xdr:col>4</xdr:col>
      <xdr:colOff>828675</xdr:colOff>
      <xdr:row>160</xdr:row>
      <xdr:rowOff>962025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161</xdr:row>
      <xdr:rowOff>9525</xdr:rowOff>
    </xdr:from>
    <xdr:to>
      <xdr:col>4</xdr:col>
      <xdr:colOff>838200</xdr:colOff>
      <xdr:row>161</xdr:row>
      <xdr:rowOff>962025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162</xdr:row>
      <xdr:rowOff>9525</xdr:rowOff>
    </xdr:from>
    <xdr:to>
      <xdr:col>4</xdr:col>
      <xdr:colOff>828675</xdr:colOff>
      <xdr:row>162</xdr:row>
      <xdr:rowOff>962025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163</xdr:row>
      <xdr:rowOff>9525</xdr:rowOff>
    </xdr:from>
    <xdr:to>
      <xdr:col>4</xdr:col>
      <xdr:colOff>828675</xdr:colOff>
      <xdr:row>163</xdr:row>
      <xdr:rowOff>962025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164</xdr:row>
      <xdr:rowOff>9525</xdr:rowOff>
    </xdr:from>
    <xdr:to>
      <xdr:col>4</xdr:col>
      <xdr:colOff>828675</xdr:colOff>
      <xdr:row>164</xdr:row>
      <xdr:rowOff>962025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166</xdr:row>
      <xdr:rowOff>9525</xdr:rowOff>
    </xdr:from>
    <xdr:to>
      <xdr:col>4</xdr:col>
      <xdr:colOff>838200</xdr:colOff>
      <xdr:row>166</xdr:row>
      <xdr:rowOff>962025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168</xdr:row>
      <xdr:rowOff>123825</xdr:rowOff>
    </xdr:from>
    <xdr:to>
      <xdr:col>4</xdr:col>
      <xdr:colOff>981075</xdr:colOff>
      <xdr:row>168</xdr:row>
      <xdr:rowOff>809625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169</xdr:row>
      <xdr:rowOff>123825</xdr:rowOff>
    </xdr:from>
    <xdr:to>
      <xdr:col>4</xdr:col>
      <xdr:colOff>981075</xdr:colOff>
      <xdr:row>169</xdr:row>
      <xdr:rowOff>809625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170</xdr:row>
      <xdr:rowOff>123825</xdr:rowOff>
    </xdr:from>
    <xdr:to>
      <xdr:col>4</xdr:col>
      <xdr:colOff>981075</xdr:colOff>
      <xdr:row>170</xdr:row>
      <xdr:rowOff>800100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173</xdr:row>
      <xdr:rowOff>9525</xdr:rowOff>
    </xdr:from>
    <xdr:to>
      <xdr:col>4</xdr:col>
      <xdr:colOff>828675</xdr:colOff>
      <xdr:row>173</xdr:row>
      <xdr:rowOff>962025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174</xdr:row>
      <xdr:rowOff>9525</xdr:rowOff>
    </xdr:from>
    <xdr:to>
      <xdr:col>4</xdr:col>
      <xdr:colOff>828675</xdr:colOff>
      <xdr:row>174</xdr:row>
      <xdr:rowOff>962025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175</xdr:row>
      <xdr:rowOff>9525</xdr:rowOff>
    </xdr:from>
    <xdr:to>
      <xdr:col>4</xdr:col>
      <xdr:colOff>828675</xdr:colOff>
      <xdr:row>175</xdr:row>
      <xdr:rowOff>962025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176</xdr:row>
      <xdr:rowOff>9525</xdr:rowOff>
    </xdr:from>
    <xdr:to>
      <xdr:col>4</xdr:col>
      <xdr:colOff>828675</xdr:colOff>
      <xdr:row>176</xdr:row>
      <xdr:rowOff>962025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177</xdr:row>
      <xdr:rowOff>9525</xdr:rowOff>
    </xdr:from>
    <xdr:to>
      <xdr:col>4</xdr:col>
      <xdr:colOff>828675</xdr:colOff>
      <xdr:row>177</xdr:row>
      <xdr:rowOff>962025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179</xdr:row>
      <xdr:rowOff>9525</xdr:rowOff>
    </xdr:from>
    <xdr:to>
      <xdr:col>4</xdr:col>
      <xdr:colOff>828675</xdr:colOff>
      <xdr:row>179</xdr:row>
      <xdr:rowOff>962025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180</xdr:row>
      <xdr:rowOff>9525</xdr:rowOff>
    </xdr:from>
    <xdr:to>
      <xdr:col>4</xdr:col>
      <xdr:colOff>828675</xdr:colOff>
      <xdr:row>180</xdr:row>
      <xdr:rowOff>962025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182</xdr:row>
      <xdr:rowOff>9525</xdr:rowOff>
    </xdr:from>
    <xdr:to>
      <xdr:col>4</xdr:col>
      <xdr:colOff>828675</xdr:colOff>
      <xdr:row>182</xdr:row>
      <xdr:rowOff>962025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183</xdr:row>
      <xdr:rowOff>9525</xdr:rowOff>
    </xdr:from>
    <xdr:to>
      <xdr:col>4</xdr:col>
      <xdr:colOff>828675</xdr:colOff>
      <xdr:row>183</xdr:row>
      <xdr:rowOff>962025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184</xdr:row>
      <xdr:rowOff>9525</xdr:rowOff>
    </xdr:from>
    <xdr:to>
      <xdr:col>4</xdr:col>
      <xdr:colOff>828675</xdr:colOff>
      <xdr:row>184</xdr:row>
      <xdr:rowOff>962025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185</xdr:row>
      <xdr:rowOff>9525</xdr:rowOff>
    </xdr:from>
    <xdr:to>
      <xdr:col>4</xdr:col>
      <xdr:colOff>828675</xdr:colOff>
      <xdr:row>185</xdr:row>
      <xdr:rowOff>962025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186</xdr:row>
      <xdr:rowOff>9525</xdr:rowOff>
    </xdr:from>
    <xdr:to>
      <xdr:col>4</xdr:col>
      <xdr:colOff>828675</xdr:colOff>
      <xdr:row>186</xdr:row>
      <xdr:rowOff>962025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187</xdr:row>
      <xdr:rowOff>9525</xdr:rowOff>
    </xdr:from>
    <xdr:to>
      <xdr:col>4</xdr:col>
      <xdr:colOff>828675</xdr:colOff>
      <xdr:row>187</xdr:row>
      <xdr:rowOff>962025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188</xdr:row>
      <xdr:rowOff>9525</xdr:rowOff>
    </xdr:from>
    <xdr:to>
      <xdr:col>4</xdr:col>
      <xdr:colOff>828675</xdr:colOff>
      <xdr:row>188</xdr:row>
      <xdr:rowOff>962025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189</xdr:row>
      <xdr:rowOff>9525</xdr:rowOff>
    </xdr:from>
    <xdr:to>
      <xdr:col>4</xdr:col>
      <xdr:colOff>828675</xdr:colOff>
      <xdr:row>189</xdr:row>
      <xdr:rowOff>962025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190</xdr:row>
      <xdr:rowOff>9525</xdr:rowOff>
    </xdr:from>
    <xdr:to>
      <xdr:col>4</xdr:col>
      <xdr:colOff>828675</xdr:colOff>
      <xdr:row>190</xdr:row>
      <xdr:rowOff>962025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191</xdr:row>
      <xdr:rowOff>9525</xdr:rowOff>
    </xdr:from>
    <xdr:to>
      <xdr:col>4</xdr:col>
      <xdr:colOff>828675</xdr:colOff>
      <xdr:row>191</xdr:row>
      <xdr:rowOff>962025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192</xdr:row>
      <xdr:rowOff>9525</xdr:rowOff>
    </xdr:from>
    <xdr:to>
      <xdr:col>4</xdr:col>
      <xdr:colOff>828675</xdr:colOff>
      <xdr:row>192</xdr:row>
      <xdr:rowOff>962025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193</xdr:row>
      <xdr:rowOff>9525</xdr:rowOff>
    </xdr:from>
    <xdr:to>
      <xdr:col>4</xdr:col>
      <xdr:colOff>828675</xdr:colOff>
      <xdr:row>193</xdr:row>
      <xdr:rowOff>962025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194</xdr:row>
      <xdr:rowOff>9525</xdr:rowOff>
    </xdr:from>
    <xdr:to>
      <xdr:col>4</xdr:col>
      <xdr:colOff>828675</xdr:colOff>
      <xdr:row>194</xdr:row>
      <xdr:rowOff>962025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195</xdr:row>
      <xdr:rowOff>9525</xdr:rowOff>
    </xdr:from>
    <xdr:to>
      <xdr:col>4</xdr:col>
      <xdr:colOff>828675</xdr:colOff>
      <xdr:row>195</xdr:row>
      <xdr:rowOff>962025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196</xdr:row>
      <xdr:rowOff>9525</xdr:rowOff>
    </xdr:from>
    <xdr:to>
      <xdr:col>4</xdr:col>
      <xdr:colOff>828675</xdr:colOff>
      <xdr:row>196</xdr:row>
      <xdr:rowOff>962025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197</xdr:row>
      <xdr:rowOff>9525</xdr:rowOff>
    </xdr:from>
    <xdr:to>
      <xdr:col>4</xdr:col>
      <xdr:colOff>828675</xdr:colOff>
      <xdr:row>197</xdr:row>
      <xdr:rowOff>962025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198</xdr:row>
      <xdr:rowOff>9525</xdr:rowOff>
    </xdr:from>
    <xdr:to>
      <xdr:col>4</xdr:col>
      <xdr:colOff>828675</xdr:colOff>
      <xdr:row>198</xdr:row>
      <xdr:rowOff>962025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199</xdr:row>
      <xdr:rowOff>9525</xdr:rowOff>
    </xdr:from>
    <xdr:to>
      <xdr:col>4</xdr:col>
      <xdr:colOff>828675</xdr:colOff>
      <xdr:row>199</xdr:row>
      <xdr:rowOff>962025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200</xdr:row>
      <xdr:rowOff>9525</xdr:rowOff>
    </xdr:from>
    <xdr:to>
      <xdr:col>4</xdr:col>
      <xdr:colOff>828675</xdr:colOff>
      <xdr:row>200</xdr:row>
      <xdr:rowOff>962025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202</xdr:row>
      <xdr:rowOff>9525</xdr:rowOff>
    </xdr:from>
    <xdr:to>
      <xdr:col>4</xdr:col>
      <xdr:colOff>828675</xdr:colOff>
      <xdr:row>202</xdr:row>
      <xdr:rowOff>962025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203</xdr:row>
      <xdr:rowOff>9525</xdr:rowOff>
    </xdr:from>
    <xdr:to>
      <xdr:col>4</xdr:col>
      <xdr:colOff>828675</xdr:colOff>
      <xdr:row>203</xdr:row>
      <xdr:rowOff>962025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204</xdr:row>
      <xdr:rowOff>9525</xdr:rowOff>
    </xdr:from>
    <xdr:to>
      <xdr:col>4</xdr:col>
      <xdr:colOff>828675</xdr:colOff>
      <xdr:row>204</xdr:row>
      <xdr:rowOff>962025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205</xdr:row>
      <xdr:rowOff>9525</xdr:rowOff>
    </xdr:from>
    <xdr:to>
      <xdr:col>4</xdr:col>
      <xdr:colOff>828675</xdr:colOff>
      <xdr:row>205</xdr:row>
      <xdr:rowOff>962025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208</xdr:row>
      <xdr:rowOff>9525</xdr:rowOff>
    </xdr:from>
    <xdr:to>
      <xdr:col>4</xdr:col>
      <xdr:colOff>971550</xdr:colOff>
      <xdr:row>208</xdr:row>
      <xdr:rowOff>714375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209</xdr:row>
      <xdr:rowOff>9525</xdr:rowOff>
    </xdr:from>
    <xdr:to>
      <xdr:col>4</xdr:col>
      <xdr:colOff>971550</xdr:colOff>
      <xdr:row>209</xdr:row>
      <xdr:rowOff>685800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210</xdr:row>
      <xdr:rowOff>9525</xdr:rowOff>
    </xdr:from>
    <xdr:to>
      <xdr:col>4</xdr:col>
      <xdr:colOff>971550</xdr:colOff>
      <xdr:row>210</xdr:row>
      <xdr:rowOff>676275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211</xdr:row>
      <xdr:rowOff>9525</xdr:rowOff>
    </xdr:from>
    <xdr:to>
      <xdr:col>4</xdr:col>
      <xdr:colOff>971550</xdr:colOff>
      <xdr:row>211</xdr:row>
      <xdr:rowOff>685800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212</xdr:row>
      <xdr:rowOff>9525</xdr:rowOff>
    </xdr:from>
    <xdr:to>
      <xdr:col>4</xdr:col>
      <xdr:colOff>971550</xdr:colOff>
      <xdr:row>212</xdr:row>
      <xdr:rowOff>676275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213</xdr:row>
      <xdr:rowOff>9525</xdr:rowOff>
    </xdr:from>
    <xdr:to>
      <xdr:col>4</xdr:col>
      <xdr:colOff>971550</xdr:colOff>
      <xdr:row>213</xdr:row>
      <xdr:rowOff>685800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214</xdr:row>
      <xdr:rowOff>9525</xdr:rowOff>
    </xdr:from>
    <xdr:to>
      <xdr:col>4</xdr:col>
      <xdr:colOff>971550</xdr:colOff>
      <xdr:row>214</xdr:row>
      <xdr:rowOff>714375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215</xdr:row>
      <xdr:rowOff>9525</xdr:rowOff>
    </xdr:from>
    <xdr:to>
      <xdr:col>4</xdr:col>
      <xdr:colOff>971550</xdr:colOff>
      <xdr:row>215</xdr:row>
      <xdr:rowOff>685800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216</xdr:row>
      <xdr:rowOff>9525</xdr:rowOff>
    </xdr:from>
    <xdr:to>
      <xdr:col>4</xdr:col>
      <xdr:colOff>971550</xdr:colOff>
      <xdr:row>216</xdr:row>
      <xdr:rowOff>714375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220</xdr:row>
      <xdr:rowOff>9525</xdr:rowOff>
    </xdr:from>
    <xdr:to>
      <xdr:col>4</xdr:col>
      <xdr:colOff>962025</xdr:colOff>
      <xdr:row>220</xdr:row>
      <xdr:rowOff>962025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221</xdr:row>
      <xdr:rowOff>9525</xdr:rowOff>
    </xdr:from>
    <xdr:to>
      <xdr:col>4</xdr:col>
      <xdr:colOff>962025</xdr:colOff>
      <xdr:row>221</xdr:row>
      <xdr:rowOff>962025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222</xdr:row>
      <xdr:rowOff>9525</xdr:rowOff>
    </xdr:from>
    <xdr:to>
      <xdr:col>4</xdr:col>
      <xdr:colOff>962025</xdr:colOff>
      <xdr:row>222</xdr:row>
      <xdr:rowOff>962025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223</xdr:row>
      <xdr:rowOff>9525</xdr:rowOff>
    </xdr:from>
    <xdr:to>
      <xdr:col>4</xdr:col>
      <xdr:colOff>962025</xdr:colOff>
      <xdr:row>223</xdr:row>
      <xdr:rowOff>962025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224</xdr:row>
      <xdr:rowOff>9525</xdr:rowOff>
    </xdr:from>
    <xdr:to>
      <xdr:col>4</xdr:col>
      <xdr:colOff>962025</xdr:colOff>
      <xdr:row>224</xdr:row>
      <xdr:rowOff>962025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225</xdr:row>
      <xdr:rowOff>9525</xdr:rowOff>
    </xdr:from>
    <xdr:to>
      <xdr:col>4</xdr:col>
      <xdr:colOff>962025</xdr:colOff>
      <xdr:row>225</xdr:row>
      <xdr:rowOff>962025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227</xdr:row>
      <xdr:rowOff>9525</xdr:rowOff>
    </xdr:from>
    <xdr:to>
      <xdr:col>4</xdr:col>
      <xdr:colOff>962025</xdr:colOff>
      <xdr:row>227</xdr:row>
      <xdr:rowOff>962025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228</xdr:row>
      <xdr:rowOff>9525</xdr:rowOff>
    </xdr:from>
    <xdr:to>
      <xdr:col>4</xdr:col>
      <xdr:colOff>962025</xdr:colOff>
      <xdr:row>228</xdr:row>
      <xdr:rowOff>962025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230</xdr:row>
      <xdr:rowOff>28575</xdr:rowOff>
    </xdr:from>
    <xdr:to>
      <xdr:col>4</xdr:col>
      <xdr:colOff>981075</xdr:colOff>
      <xdr:row>230</xdr:row>
      <xdr:rowOff>771525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231</xdr:row>
      <xdr:rowOff>28575</xdr:rowOff>
    </xdr:from>
    <xdr:to>
      <xdr:col>4</xdr:col>
      <xdr:colOff>981075</xdr:colOff>
      <xdr:row>231</xdr:row>
      <xdr:rowOff>762000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232</xdr:row>
      <xdr:rowOff>9525</xdr:rowOff>
    </xdr:from>
    <xdr:to>
      <xdr:col>4</xdr:col>
      <xdr:colOff>971550</xdr:colOff>
      <xdr:row>232</xdr:row>
      <xdr:rowOff>876300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233</xdr:row>
      <xdr:rowOff>47625</xdr:rowOff>
    </xdr:from>
    <xdr:to>
      <xdr:col>4</xdr:col>
      <xdr:colOff>981075</xdr:colOff>
      <xdr:row>233</xdr:row>
      <xdr:rowOff>752475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234</xdr:row>
      <xdr:rowOff>104775</xdr:rowOff>
    </xdr:from>
    <xdr:to>
      <xdr:col>4</xdr:col>
      <xdr:colOff>981075</xdr:colOff>
      <xdr:row>234</xdr:row>
      <xdr:rowOff>819150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235</xdr:row>
      <xdr:rowOff>9525</xdr:rowOff>
    </xdr:from>
    <xdr:to>
      <xdr:col>4</xdr:col>
      <xdr:colOff>971550</xdr:colOff>
      <xdr:row>235</xdr:row>
      <xdr:rowOff>790575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236</xdr:row>
      <xdr:rowOff>9525</xdr:rowOff>
    </xdr:from>
    <xdr:to>
      <xdr:col>4</xdr:col>
      <xdr:colOff>971550</xdr:colOff>
      <xdr:row>236</xdr:row>
      <xdr:rowOff>800100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237</xdr:row>
      <xdr:rowOff>219075</xdr:rowOff>
    </xdr:from>
    <xdr:to>
      <xdr:col>4</xdr:col>
      <xdr:colOff>981075</xdr:colOff>
      <xdr:row>237</xdr:row>
      <xdr:rowOff>581025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238</xdr:row>
      <xdr:rowOff>9525</xdr:rowOff>
    </xdr:from>
    <xdr:to>
      <xdr:col>4</xdr:col>
      <xdr:colOff>971550</xdr:colOff>
      <xdr:row>238</xdr:row>
      <xdr:rowOff>962025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239</xdr:row>
      <xdr:rowOff>295275</xdr:rowOff>
    </xdr:from>
    <xdr:to>
      <xdr:col>4</xdr:col>
      <xdr:colOff>981075</xdr:colOff>
      <xdr:row>239</xdr:row>
      <xdr:rowOff>504825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240</xdr:row>
      <xdr:rowOff>304800</xdr:rowOff>
    </xdr:from>
    <xdr:to>
      <xdr:col>4</xdr:col>
      <xdr:colOff>981075</xdr:colOff>
      <xdr:row>240</xdr:row>
      <xdr:rowOff>495300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241</xdr:row>
      <xdr:rowOff>304800</xdr:rowOff>
    </xdr:from>
    <xdr:to>
      <xdr:col>4</xdr:col>
      <xdr:colOff>981075</xdr:colOff>
      <xdr:row>241</xdr:row>
      <xdr:rowOff>495300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242</xdr:row>
      <xdr:rowOff>285750</xdr:rowOff>
    </xdr:from>
    <xdr:to>
      <xdr:col>4</xdr:col>
      <xdr:colOff>981075</xdr:colOff>
      <xdr:row>242</xdr:row>
      <xdr:rowOff>514350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243</xdr:row>
      <xdr:rowOff>257175</xdr:rowOff>
    </xdr:from>
    <xdr:to>
      <xdr:col>4</xdr:col>
      <xdr:colOff>981075</xdr:colOff>
      <xdr:row>243</xdr:row>
      <xdr:rowOff>533400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244</xdr:row>
      <xdr:rowOff>219075</xdr:rowOff>
    </xdr:from>
    <xdr:to>
      <xdr:col>4</xdr:col>
      <xdr:colOff>981075</xdr:colOff>
      <xdr:row>244</xdr:row>
      <xdr:rowOff>447675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245</xdr:row>
      <xdr:rowOff>9525</xdr:rowOff>
    </xdr:from>
    <xdr:to>
      <xdr:col>4</xdr:col>
      <xdr:colOff>971550</xdr:colOff>
      <xdr:row>245</xdr:row>
      <xdr:rowOff>895350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246</xdr:row>
      <xdr:rowOff>9525</xdr:rowOff>
    </xdr:from>
    <xdr:to>
      <xdr:col>4</xdr:col>
      <xdr:colOff>971550</xdr:colOff>
      <xdr:row>246</xdr:row>
      <xdr:rowOff>923925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248</xdr:row>
      <xdr:rowOff>9525</xdr:rowOff>
    </xdr:from>
    <xdr:to>
      <xdr:col>4</xdr:col>
      <xdr:colOff>971550</xdr:colOff>
      <xdr:row>248</xdr:row>
      <xdr:rowOff>676275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249</xdr:row>
      <xdr:rowOff>28575</xdr:rowOff>
    </xdr:from>
    <xdr:to>
      <xdr:col>4</xdr:col>
      <xdr:colOff>981075</xdr:colOff>
      <xdr:row>249</xdr:row>
      <xdr:rowOff>771525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250</xdr:row>
      <xdr:rowOff>9525</xdr:rowOff>
    </xdr:from>
    <xdr:to>
      <xdr:col>4</xdr:col>
      <xdr:colOff>971550</xdr:colOff>
      <xdr:row>250</xdr:row>
      <xdr:rowOff>942975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252</xdr:row>
      <xdr:rowOff>104775</xdr:rowOff>
    </xdr:from>
    <xdr:to>
      <xdr:col>4</xdr:col>
      <xdr:colOff>981075</xdr:colOff>
      <xdr:row>252</xdr:row>
      <xdr:rowOff>685800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253</xdr:row>
      <xdr:rowOff>38100</xdr:rowOff>
    </xdr:from>
    <xdr:to>
      <xdr:col>4</xdr:col>
      <xdr:colOff>981075</xdr:colOff>
      <xdr:row>253</xdr:row>
      <xdr:rowOff>752475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254</xdr:row>
      <xdr:rowOff>9525</xdr:rowOff>
    </xdr:from>
    <xdr:to>
      <xdr:col>4</xdr:col>
      <xdr:colOff>971550</xdr:colOff>
      <xdr:row>254</xdr:row>
      <xdr:rowOff>895350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255</xdr:row>
      <xdr:rowOff>85725</xdr:rowOff>
    </xdr:from>
    <xdr:to>
      <xdr:col>4</xdr:col>
      <xdr:colOff>981075</xdr:colOff>
      <xdr:row>255</xdr:row>
      <xdr:rowOff>714375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256</xdr:row>
      <xdr:rowOff>57150</xdr:rowOff>
    </xdr:from>
    <xdr:to>
      <xdr:col>4</xdr:col>
      <xdr:colOff>981075</xdr:colOff>
      <xdr:row>256</xdr:row>
      <xdr:rowOff>733425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257</xdr:row>
      <xdr:rowOff>19050</xdr:rowOff>
    </xdr:from>
    <xdr:to>
      <xdr:col>4</xdr:col>
      <xdr:colOff>981075</xdr:colOff>
      <xdr:row>257</xdr:row>
      <xdr:rowOff>771525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258</xdr:row>
      <xdr:rowOff>9525</xdr:rowOff>
    </xdr:from>
    <xdr:to>
      <xdr:col>4</xdr:col>
      <xdr:colOff>971550</xdr:colOff>
      <xdr:row>258</xdr:row>
      <xdr:rowOff>904875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259</xdr:row>
      <xdr:rowOff>9525</xdr:rowOff>
    </xdr:from>
    <xdr:to>
      <xdr:col>4</xdr:col>
      <xdr:colOff>962025</xdr:colOff>
      <xdr:row>259</xdr:row>
      <xdr:rowOff>962025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260</xdr:row>
      <xdr:rowOff>152400</xdr:rowOff>
    </xdr:from>
    <xdr:to>
      <xdr:col>4</xdr:col>
      <xdr:colOff>981075</xdr:colOff>
      <xdr:row>260</xdr:row>
      <xdr:rowOff>638175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261</xdr:row>
      <xdr:rowOff>295275</xdr:rowOff>
    </xdr:from>
    <xdr:to>
      <xdr:col>4</xdr:col>
      <xdr:colOff>981075</xdr:colOff>
      <xdr:row>261</xdr:row>
      <xdr:rowOff>495300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262</xdr:row>
      <xdr:rowOff>304800</xdr:rowOff>
    </xdr:from>
    <xdr:to>
      <xdr:col>4</xdr:col>
      <xdr:colOff>981075</xdr:colOff>
      <xdr:row>262</xdr:row>
      <xdr:rowOff>495300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263</xdr:row>
      <xdr:rowOff>152400</xdr:rowOff>
    </xdr:from>
    <xdr:to>
      <xdr:col>4</xdr:col>
      <xdr:colOff>981075</xdr:colOff>
      <xdr:row>263</xdr:row>
      <xdr:rowOff>638175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264</xdr:row>
      <xdr:rowOff>304800</xdr:rowOff>
    </xdr:from>
    <xdr:to>
      <xdr:col>4</xdr:col>
      <xdr:colOff>981075</xdr:colOff>
      <xdr:row>264</xdr:row>
      <xdr:rowOff>485775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265</xdr:row>
      <xdr:rowOff>219075</xdr:rowOff>
    </xdr:from>
    <xdr:to>
      <xdr:col>4</xdr:col>
      <xdr:colOff>981075</xdr:colOff>
      <xdr:row>265</xdr:row>
      <xdr:rowOff>581025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266</xdr:row>
      <xdr:rowOff>238125</xdr:rowOff>
    </xdr:from>
    <xdr:to>
      <xdr:col>4</xdr:col>
      <xdr:colOff>981075</xdr:colOff>
      <xdr:row>266</xdr:row>
      <xdr:rowOff>552450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267</xdr:row>
      <xdr:rowOff>228600</xdr:rowOff>
    </xdr:from>
    <xdr:to>
      <xdr:col>4</xdr:col>
      <xdr:colOff>981075</xdr:colOff>
      <xdr:row>267</xdr:row>
      <xdr:rowOff>571500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268</xdr:row>
      <xdr:rowOff>295275</xdr:rowOff>
    </xdr:from>
    <xdr:to>
      <xdr:col>4</xdr:col>
      <xdr:colOff>981075</xdr:colOff>
      <xdr:row>268</xdr:row>
      <xdr:rowOff>495300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19050</xdr:colOff>
      <xdr:row>271</xdr:row>
      <xdr:rowOff>9525</xdr:rowOff>
    </xdr:from>
    <xdr:to>
      <xdr:col>4</xdr:col>
      <xdr:colOff>971550</xdr:colOff>
      <xdr:row>271</xdr:row>
      <xdr:rowOff>676275</xdr:rowOff>
    </xdr:to>
    <xdr:pic>
      <xdr:nvPicPr>
        <xdr:cNvPr id="1216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272</xdr:row>
      <xdr:rowOff>9525</xdr:rowOff>
    </xdr:from>
    <xdr:to>
      <xdr:col>4</xdr:col>
      <xdr:colOff>828675</xdr:colOff>
      <xdr:row>272</xdr:row>
      <xdr:rowOff>962025</xdr:rowOff>
    </xdr:to>
    <xdr:pic>
      <xdr:nvPicPr>
        <xdr:cNvPr id="1217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273</xdr:row>
      <xdr:rowOff>9525</xdr:rowOff>
    </xdr:from>
    <xdr:to>
      <xdr:col>4</xdr:col>
      <xdr:colOff>828675</xdr:colOff>
      <xdr:row>273</xdr:row>
      <xdr:rowOff>962025</xdr:rowOff>
    </xdr:to>
    <xdr:pic>
      <xdr:nvPicPr>
        <xdr:cNvPr id="1218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274</xdr:row>
      <xdr:rowOff>9525</xdr:rowOff>
    </xdr:from>
    <xdr:to>
      <xdr:col>4</xdr:col>
      <xdr:colOff>828675</xdr:colOff>
      <xdr:row>274</xdr:row>
      <xdr:rowOff>962025</xdr:rowOff>
    </xdr:to>
    <xdr:pic>
      <xdr:nvPicPr>
        <xdr:cNvPr id="1219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276</xdr:row>
      <xdr:rowOff>9525</xdr:rowOff>
    </xdr:from>
    <xdr:to>
      <xdr:col>4</xdr:col>
      <xdr:colOff>828675</xdr:colOff>
      <xdr:row>276</xdr:row>
      <xdr:rowOff>962025</xdr:rowOff>
    </xdr:to>
    <xdr:pic>
      <xdr:nvPicPr>
        <xdr:cNvPr id="1220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277</xdr:row>
      <xdr:rowOff>9525</xdr:rowOff>
    </xdr:from>
    <xdr:to>
      <xdr:col>4</xdr:col>
      <xdr:colOff>819150</xdr:colOff>
      <xdr:row>277</xdr:row>
      <xdr:rowOff>962025</xdr:rowOff>
    </xdr:to>
    <xdr:pic>
      <xdr:nvPicPr>
        <xdr:cNvPr id="1221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278</xdr:row>
      <xdr:rowOff>9525</xdr:rowOff>
    </xdr:from>
    <xdr:to>
      <xdr:col>4</xdr:col>
      <xdr:colOff>828675</xdr:colOff>
      <xdr:row>278</xdr:row>
      <xdr:rowOff>962025</xdr:rowOff>
    </xdr:to>
    <xdr:pic>
      <xdr:nvPicPr>
        <xdr:cNvPr id="1222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279</xdr:row>
      <xdr:rowOff>9525</xdr:rowOff>
    </xdr:from>
    <xdr:to>
      <xdr:col>4</xdr:col>
      <xdr:colOff>828675</xdr:colOff>
      <xdr:row>279</xdr:row>
      <xdr:rowOff>962025</xdr:rowOff>
    </xdr:to>
    <xdr:pic>
      <xdr:nvPicPr>
        <xdr:cNvPr id="1223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280</xdr:row>
      <xdr:rowOff>9525</xdr:rowOff>
    </xdr:from>
    <xdr:to>
      <xdr:col>4</xdr:col>
      <xdr:colOff>828675</xdr:colOff>
      <xdr:row>280</xdr:row>
      <xdr:rowOff>962025</xdr:rowOff>
    </xdr:to>
    <xdr:pic>
      <xdr:nvPicPr>
        <xdr:cNvPr id="1224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281</xdr:row>
      <xdr:rowOff>9525</xdr:rowOff>
    </xdr:from>
    <xdr:to>
      <xdr:col>4</xdr:col>
      <xdr:colOff>828675</xdr:colOff>
      <xdr:row>281</xdr:row>
      <xdr:rowOff>962025</xdr:rowOff>
    </xdr:to>
    <xdr:pic>
      <xdr:nvPicPr>
        <xdr:cNvPr id="1225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282</xdr:row>
      <xdr:rowOff>9525</xdr:rowOff>
    </xdr:from>
    <xdr:to>
      <xdr:col>4</xdr:col>
      <xdr:colOff>828675</xdr:colOff>
      <xdr:row>282</xdr:row>
      <xdr:rowOff>962025</xdr:rowOff>
    </xdr:to>
    <xdr:pic>
      <xdr:nvPicPr>
        <xdr:cNvPr id="1226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283</xdr:row>
      <xdr:rowOff>9525</xdr:rowOff>
    </xdr:from>
    <xdr:to>
      <xdr:col>4</xdr:col>
      <xdr:colOff>828675</xdr:colOff>
      <xdr:row>283</xdr:row>
      <xdr:rowOff>962025</xdr:rowOff>
    </xdr:to>
    <xdr:pic>
      <xdr:nvPicPr>
        <xdr:cNvPr id="1227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284</xdr:row>
      <xdr:rowOff>9525</xdr:rowOff>
    </xdr:from>
    <xdr:to>
      <xdr:col>4</xdr:col>
      <xdr:colOff>828675</xdr:colOff>
      <xdr:row>284</xdr:row>
      <xdr:rowOff>962025</xdr:rowOff>
    </xdr:to>
    <xdr:pic>
      <xdr:nvPicPr>
        <xdr:cNvPr id="1228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285</xdr:row>
      <xdr:rowOff>9525</xdr:rowOff>
    </xdr:from>
    <xdr:to>
      <xdr:col>4</xdr:col>
      <xdr:colOff>828675</xdr:colOff>
      <xdr:row>285</xdr:row>
      <xdr:rowOff>962025</xdr:rowOff>
    </xdr:to>
    <xdr:pic>
      <xdr:nvPicPr>
        <xdr:cNvPr id="1229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286</xdr:row>
      <xdr:rowOff>9525</xdr:rowOff>
    </xdr:from>
    <xdr:to>
      <xdr:col>4</xdr:col>
      <xdr:colOff>828675</xdr:colOff>
      <xdr:row>286</xdr:row>
      <xdr:rowOff>962025</xdr:rowOff>
    </xdr:to>
    <xdr:pic>
      <xdr:nvPicPr>
        <xdr:cNvPr id="1230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287</xdr:row>
      <xdr:rowOff>9525</xdr:rowOff>
    </xdr:from>
    <xdr:to>
      <xdr:col>4</xdr:col>
      <xdr:colOff>828675</xdr:colOff>
      <xdr:row>287</xdr:row>
      <xdr:rowOff>962025</xdr:rowOff>
    </xdr:to>
    <xdr:pic>
      <xdr:nvPicPr>
        <xdr:cNvPr id="1231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161925</xdr:colOff>
      <xdr:row>288</xdr:row>
      <xdr:rowOff>9525</xdr:rowOff>
    </xdr:from>
    <xdr:to>
      <xdr:col>4</xdr:col>
      <xdr:colOff>828675</xdr:colOff>
      <xdr:row>288</xdr:row>
      <xdr:rowOff>962025</xdr:rowOff>
    </xdr:to>
    <xdr:pic>
      <xdr:nvPicPr>
        <xdr:cNvPr id="1232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289</xdr:row>
      <xdr:rowOff>9525</xdr:rowOff>
    </xdr:from>
    <xdr:to>
      <xdr:col>4</xdr:col>
      <xdr:colOff>828675</xdr:colOff>
      <xdr:row>289</xdr:row>
      <xdr:rowOff>962025</xdr:rowOff>
    </xdr:to>
    <xdr:pic>
      <xdr:nvPicPr>
        <xdr:cNvPr id="1233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290</xdr:row>
      <xdr:rowOff>123825</xdr:rowOff>
    </xdr:from>
    <xdr:to>
      <xdr:col>4</xdr:col>
      <xdr:colOff>981075</xdr:colOff>
      <xdr:row>290</xdr:row>
      <xdr:rowOff>800100</xdr:rowOff>
    </xdr:to>
    <xdr:pic>
      <xdr:nvPicPr>
        <xdr:cNvPr id="1234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291</xdr:row>
      <xdr:rowOff>123825</xdr:rowOff>
    </xdr:from>
    <xdr:to>
      <xdr:col>4</xdr:col>
      <xdr:colOff>981075</xdr:colOff>
      <xdr:row>291</xdr:row>
      <xdr:rowOff>800100</xdr:rowOff>
    </xdr:to>
    <xdr:pic>
      <xdr:nvPicPr>
        <xdr:cNvPr id="1235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152400</xdr:colOff>
      <xdr:row>292</xdr:row>
      <xdr:rowOff>9525</xdr:rowOff>
    </xdr:from>
    <xdr:to>
      <xdr:col>4</xdr:col>
      <xdr:colOff>828675</xdr:colOff>
      <xdr:row>292</xdr:row>
      <xdr:rowOff>962025</xdr:rowOff>
    </xdr:to>
    <xdr:pic>
      <xdr:nvPicPr>
        <xdr:cNvPr id="1236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9525</xdr:colOff>
      <xdr:row>295</xdr:row>
      <xdr:rowOff>219075</xdr:rowOff>
    </xdr:from>
    <xdr:to>
      <xdr:col>4</xdr:col>
      <xdr:colOff>981075</xdr:colOff>
      <xdr:row>295</xdr:row>
      <xdr:rowOff>714375</xdr:rowOff>
    </xdr:to>
    <xdr:pic>
      <xdr:nvPicPr>
        <xdr:cNvPr id="1339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M297"/>
  <sheetViews>
    <sheetView tabSelected="1" workbookViewId="0">
      <pane ySplit="2" topLeftCell="A3" activePane="bottomLeft" state="frozen"/>
      <selection pane="bottomLeft" activeCell="A3" sqref="A3:L3"/>
    </sheetView>
  </sheetViews>
  <sheetFormatPr defaultColWidth="10.5" defaultRowHeight="11.45" customHeight="1" outlineLevelRow="5" x14ac:dyDescent="0.2"/>
  <cols>
    <col min="1" max="1" width="1.1640625" style="1" customWidth="1"/>
    <col min="2" max="2" width="12.83203125" style="1" customWidth="1"/>
    <col min="3" max="3" width="11.6640625" style="1" customWidth="1"/>
    <col min="4" max="4" width="29.1640625" style="1" customWidth="1"/>
    <col min="5" max="5" width="17.5" style="1" customWidth="1"/>
    <col min="6" max="6" width="14" style="1" customWidth="1"/>
    <col min="7" max="7" width="9.33203125" style="1" customWidth="1"/>
    <col min="8" max="8" width="10" style="1" customWidth="1"/>
    <col min="9" max="9" width="21" style="1" customWidth="1"/>
    <col min="10" max="10" width="17.5" style="1" customWidth="1"/>
    <col min="11" max="11" width="23.33203125" style="1" customWidth="1"/>
    <col min="12" max="13" width="17.5" style="1" customWidth="1"/>
  </cols>
  <sheetData>
    <row r="1" spans="1:13" ht="12.95" customHeight="1" x14ac:dyDescent="0.2">
      <c r="A1" s="19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20" t="s">
        <v>1</v>
      </c>
    </row>
    <row r="2" spans="1:13" ht="26.1" customHeight="1" x14ac:dyDescent="0.2">
      <c r="A2" s="2"/>
      <c r="B2" s="3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4" t="s">
        <v>12</v>
      </c>
      <c r="M2" s="21"/>
    </row>
    <row r="3" spans="1:13" ht="12.95" customHeight="1" x14ac:dyDescent="0.2">
      <c r="A3" s="22" t="s">
        <v>13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5"/>
    </row>
    <row r="4" spans="1:13" ht="12.95" customHeight="1" outlineLevel="1" x14ac:dyDescent="0.2">
      <c r="A4" s="14" t="s">
        <v>14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5"/>
    </row>
    <row r="5" spans="1:13" ht="12.95" customHeight="1" outlineLevel="3" x14ac:dyDescent="0.2">
      <c r="A5" s="23" t="s">
        <v>15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5"/>
    </row>
    <row r="6" spans="1:13" ht="11.1" customHeight="1" outlineLevel="4" x14ac:dyDescent="0.2">
      <c r="A6" s="18" t="s">
        <v>18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6"/>
    </row>
    <row r="7" spans="1:13" ht="78" customHeight="1" outlineLevel="5" x14ac:dyDescent="0.2">
      <c r="A7" s="11"/>
      <c r="B7" s="8" t="s">
        <v>19</v>
      </c>
      <c r="C7" s="9" t="s">
        <v>20</v>
      </c>
      <c r="D7" s="9" t="s">
        <v>21</v>
      </c>
      <c r="E7" s="9"/>
      <c r="F7" s="9" t="s">
        <v>22</v>
      </c>
      <c r="G7" s="9" t="s">
        <v>23</v>
      </c>
      <c r="H7" s="9" t="s">
        <v>16</v>
      </c>
      <c r="I7" s="9" t="s">
        <v>24</v>
      </c>
      <c r="J7" s="9" t="s">
        <v>25</v>
      </c>
      <c r="K7" s="10" t="str">
        <f>HYPERLINK("http://kvadra-group.ru/mag/image/catalog/import_files/04/04160a4cf4dc11e680dd997c1882ea4e_352b8db5f4de11e680dd997c1882ea4e.jpg","Интернет-картинка")</f>
        <v>Интернет-картинка</v>
      </c>
      <c r="L7" s="9"/>
      <c r="M7" s="9">
        <f>L7*G7</f>
        <v>0</v>
      </c>
    </row>
    <row r="8" spans="1:13" ht="78" customHeight="1" outlineLevel="5" x14ac:dyDescent="0.2">
      <c r="A8" s="11"/>
      <c r="B8" s="8" t="s">
        <v>26</v>
      </c>
      <c r="C8" s="9" t="s">
        <v>27</v>
      </c>
      <c r="D8" s="9" t="s">
        <v>21</v>
      </c>
      <c r="E8" s="9"/>
      <c r="F8" s="9" t="s">
        <v>22</v>
      </c>
      <c r="G8" s="9" t="s">
        <v>23</v>
      </c>
      <c r="H8" s="9" t="s">
        <v>16</v>
      </c>
      <c r="I8" s="9" t="s">
        <v>28</v>
      </c>
      <c r="J8" s="9" t="s">
        <v>29</v>
      </c>
      <c r="K8" s="10" t="str">
        <f>HYPERLINK("http://kvadra-group.ru/mag/image/catalog/import_files/0f/0f2d29d9f4dc11e680dd997c1882ea4e_3bd97658f4de11e680dd997c1882ea4e.jpg","Интернет-картинка")</f>
        <v>Интернет-картинка</v>
      </c>
      <c r="L8" s="9"/>
      <c r="M8" s="9">
        <f>L8*G8</f>
        <v>0</v>
      </c>
    </row>
    <row r="9" spans="1:13" ht="11.1" customHeight="1" outlineLevel="4" x14ac:dyDescent="0.2">
      <c r="A9" s="18" t="s">
        <v>30</v>
      </c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6"/>
    </row>
    <row r="10" spans="1:13" ht="78" customHeight="1" outlineLevel="5" x14ac:dyDescent="0.2">
      <c r="A10" s="11"/>
      <c r="B10" s="8" t="s">
        <v>31</v>
      </c>
      <c r="C10" s="9" t="s">
        <v>32</v>
      </c>
      <c r="D10" s="9" t="s">
        <v>33</v>
      </c>
      <c r="E10" s="9"/>
      <c r="F10" s="9" t="s">
        <v>22</v>
      </c>
      <c r="G10" s="9" t="s">
        <v>23</v>
      </c>
      <c r="H10" s="9" t="s">
        <v>16</v>
      </c>
      <c r="I10" s="9" t="s">
        <v>34</v>
      </c>
      <c r="J10" s="9" t="s">
        <v>35</v>
      </c>
      <c r="K10" s="10" t="str">
        <f>HYPERLINK("http://kvadra-group.ru/mag/image/catalog/import_files/ed/edbc5c6dee9211e680dd997c1882ea4e_1fe380bcee9311e680dd997c1882ea4e.jpg","Интернет-картинка")</f>
        <v>Интернет-картинка</v>
      </c>
      <c r="L10" s="9"/>
      <c r="M10" s="9">
        <f>L10*G10</f>
        <v>0</v>
      </c>
    </row>
    <row r="11" spans="1:13" ht="78" customHeight="1" outlineLevel="5" x14ac:dyDescent="0.2">
      <c r="A11" s="11"/>
      <c r="B11" s="8" t="s">
        <v>36</v>
      </c>
      <c r="C11" s="9" t="s">
        <v>37</v>
      </c>
      <c r="D11" s="9" t="s">
        <v>33</v>
      </c>
      <c r="E11" s="9"/>
      <c r="F11" s="9" t="s">
        <v>22</v>
      </c>
      <c r="G11" s="9" t="s">
        <v>23</v>
      </c>
      <c r="H11" s="9" t="s">
        <v>16</v>
      </c>
      <c r="I11" s="9" t="s">
        <v>38</v>
      </c>
      <c r="J11" s="9" t="s">
        <v>39</v>
      </c>
      <c r="K11" s="10" t="str">
        <f>HYPERLINK("http://kvadra-group.ru/mag/image/catalog/import_files/2e/2eaec48aee9311e680dd997c1882ea4e_2eaec48bee9311e680dd997c1882ea4e.jpg","Интернет-картинка")</f>
        <v>Интернет-картинка</v>
      </c>
      <c r="L11" s="9"/>
      <c r="M11" s="9">
        <f>L11*G11</f>
        <v>0</v>
      </c>
    </row>
    <row r="12" spans="1:13" ht="12.95" customHeight="1" outlineLevel="1" x14ac:dyDescent="0.2">
      <c r="A12" s="14" t="s">
        <v>40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5"/>
    </row>
    <row r="13" spans="1:13" ht="12.95" customHeight="1" outlineLevel="2" x14ac:dyDescent="0.2">
      <c r="A13" s="16" t="s">
        <v>41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5"/>
    </row>
    <row r="14" spans="1:13" ht="11.1" customHeight="1" outlineLevel="3" x14ac:dyDescent="0.2">
      <c r="A14" s="17" t="s">
        <v>42</v>
      </c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6"/>
    </row>
    <row r="15" spans="1:13" ht="81" customHeight="1" outlineLevel="4" x14ac:dyDescent="0.2">
      <c r="A15" s="7"/>
      <c r="B15" s="8" t="s">
        <v>47</v>
      </c>
      <c r="C15" s="9" t="s">
        <v>48</v>
      </c>
      <c r="D15" s="9" t="s">
        <v>43</v>
      </c>
      <c r="E15" s="9"/>
      <c r="F15" s="9" t="s">
        <v>44</v>
      </c>
      <c r="G15" s="9" t="s">
        <v>45</v>
      </c>
      <c r="H15" s="9" t="s">
        <v>46</v>
      </c>
      <c r="I15" s="9" t="s">
        <v>49</v>
      </c>
      <c r="J15" s="9" t="s">
        <v>50</v>
      </c>
      <c r="K15" s="10" t="str">
        <f>HYPERLINK("http://kvadra-group.ru/mag/image/catalog/import_files/c1/c1a91171d5c011e68accce5fbf9caedc_e82fe967d7da11e680dcc604f685ebec.jpg","Интернет-картинка")</f>
        <v>Интернет-картинка</v>
      </c>
      <c r="L15" s="9"/>
      <c r="M15" s="9">
        <f t="shared" ref="M15:M18" si="0">L15*G15</f>
        <v>0</v>
      </c>
    </row>
    <row r="16" spans="1:13" ht="81" customHeight="1" outlineLevel="4" x14ac:dyDescent="0.2">
      <c r="A16" s="7"/>
      <c r="B16" s="8" t="s">
        <v>51</v>
      </c>
      <c r="C16" s="9" t="s">
        <v>52</v>
      </c>
      <c r="D16" s="9" t="s">
        <v>43</v>
      </c>
      <c r="E16" s="9"/>
      <c r="F16" s="9" t="s">
        <v>44</v>
      </c>
      <c r="G16" s="9" t="s">
        <v>45</v>
      </c>
      <c r="H16" s="9" t="s">
        <v>46</v>
      </c>
      <c r="I16" s="9" t="s">
        <v>53</v>
      </c>
      <c r="J16" s="9" t="s">
        <v>54</v>
      </c>
      <c r="K16" s="10" t="str">
        <f>HYPERLINK("http://kvadra-group.ru/mag/image/catalog/import_files/c1/c1a9117ed5c011e68accce5fbf9caedc_ee3aa87dd7da11e680dcc604f685ebec.jpg","Интернет-картинка")</f>
        <v>Интернет-картинка</v>
      </c>
      <c r="L16" s="9"/>
      <c r="M16" s="9">
        <f t="shared" si="0"/>
        <v>0</v>
      </c>
    </row>
    <row r="17" spans="1:13" ht="81" customHeight="1" outlineLevel="4" x14ac:dyDescent="0.2">
      <c r="A17" s="7"/>
      <c r="B17" s="8" t="s">
        <v>55</v>
      </c>
      <c r="C17" s="9" t="s">
        <v>56</v>
      </c>
      <c r="D17" s="9" t="s">
        <v>43</v>
      </c>
      <c r="E17" s="9"/>
      <c r="F17" s="9" t="s">
        <v>44</v>
      </c>
      <c r="G17" s="9" t="s">
        <v>45</v>
      </c>
      <c r="H17" s="9" t="s">
        <v>46</v>
      </c>
      <c r="I17" s="9" t="s">
        <v>57</v>
      </c>
      <c r="J17" s="9" t="s">
        <v>58</v>
      </c>
      <c r="K17" s="10" t="str">
        <f>HYPERLINK("http://kvadra-group.ru/mag/image/catalog/import_files/c8/c80b9a03d5c011e68accce5fbf9caedc_1f3051c1d7db11e680dcc604f685ebec.jpg","Интернет-картинка")</f>
        <v>Интернет-картинка</v>
      </c>
      <c r="L17" s="9"/>
      <c r="M17" s="9">
        <f t="shared" si="0"/>
        <v>0</v>
      </c>
    </row>
    <row r="18" spans="1:13" ht="81" customHeight="1" outlineLevel="4" x14ac:dyDescent="0.2">
      <c r="A18" s="7"/>
      <c r="B18" s="8" t="s">
        <v>59</v>
      </c>
      <c r="C18" s="9" t="s">
        <v>60</v>
      </c>
      <c r="D18" s="9" t="s">
        <v>43</v>
      </c>
      <c r="E18" s="9"/>
      <c r="F18" s="9" t="s">
        <v>44</v>
      </c>
      <c r="G18" s="9" t="s">
        <v>45</v>
      </c>
      <c r="H18" s="9" t="s">
        <v>46</v>
      </c>
      <c r="I18" s="9" t="s">
        <v>61</v>
      </c>
      <c r="J18" s="9" t="s">
        <v>62</v>
      </c>
      <c r="K18" s="10" t="str">
        <f>HYPERLINK("http://kvadra-group.ru/mag/image/catalog/import_files/c8/c80b9a1ad5c011e68accce5fbf9caedc_3df5ad3ad7db11e680dcc604f685ebec.jpg","Интернет-картинка")</f>
        <v>Интернет-картинка</v>
      </c>
      <c r="L18" s="9"/>
      <c r="M18" s="9">
        <f t="shared" si="0"/>
        <v>0</v>
      </c>
    </row>
    <row r="19" spans="1:13" ht="11.1" customHeight="1" outlineLevel="3" x14ac:dyDescent="0.2">
      <c r="A19" s="17" t="s">
        <v>64</v>
      </c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6"/>
    </row>
    <row r="20" spans="1:13" ht="81" customHeight="1" outlineLevel="4" x14ac:dyDescent="0.2">
      <c r="A20" s="7"/>
      <c r="B20" s="8" t="s">
        <v>65</v>
      </c>
      <c r="C20" s="9" t="s">
        <v>66</v>
      </c>
      <c r="D20" s="9" t="s">
        <v>67</v>
      </c>
      <c r="E20" s="9"/>
      <c r="F20" s="9" t="s">
        <v>44</v>
      </c>
      <c r="G20" s="9" t="s">
        <v>45</v>
      </c>
      <c r="H20" s="9" t="s">
        <v>46</v>
      </c>
      <c r="I20" s="9" t="s">
        <v>68</v>
      </c>
      <c r="J20" s="9" t="s">
        <v>69</v>
      </c>
      <c r="K20" s="10" t="str">
        <f>HYPERLINK("http://kvadra-group.ru/mag/image/catalog/import_files/b4/b4954f68d5c011e68accce5fbf9caedc_3df5ad30d7db11e680dcc604f685ebec.jpg","Интернет-картинка")</f>
        <v>Интернет-картинка</v>
      </c>
      <c r="L20" s="9"/>
      <c r="M20" s="9">
        <f t="shared" ref="M20:M23" si="1">L20*G20</f>
        <v>0</v>
      </c>
    </row>
    <row r="21" spans="1:13" ht="81" customHeight="1" outlineLevel="4" x14ac:dyDescent="0.2">
      <c r="A21" s="7"/>
      <c r="B21" s="8" t="s">
        <v>70</v>
      </c>
      <c r="C21" s="9" t="s">
        <v>71</v>
      </c>
      <c r="D21" s="9" t="s">
        <v>67</v>
      </c>
      <c r="E21" s="9"/>
      <c r="F21" s="9" t="s">
        <v>44</v>
      </c>
      <c r="G21" s="9" t="s">
        <v>45</v>
      </c>
      <c r="H21" s="9" t="s">
        <v>46</v>
      </c>
      <c r="I21" s="9" t="s">
        <v>72</v>
      </c>
      <c r="J21" s="9" t="s">
        <v>73</v>
      </c>
      <c r="K21" s="10" t="str">
        <f>HYPERLINK("http://kvadra-group.ru/mag/image/catalog/import_files/bb/bb91c378d5c011e68accce5fbf9caedc_5e9ef559d7ee11e680dcc604f685ebec.jpg","Интернет-картинка")</f>
        <v>Интернет-картинка</v>
      </c>
      <c r="L21" s="9"/>
      <c r="M21" s="9">
        <f t="shared" si="1"/>
        <v>0</v>
      </c>
    </row>
    <row r="22" spans="1:13" ht="81" customHeight="1" outlineLevel="4" x14ac:dyDescent="0.2">
      <c r="A22" s="7"/>
      <c r="B22" s="8" t="s">
        <v>74</v>
      </c>
      <c r="C22" s="9" t="s">
        <v>75</v>
      </c>
      <c r="D22" s="9" t="s">
        <v>67</v>
      </c>
      <c r="E22" s="9"/>
      <c r="F22" s="9" t="s">
        <v>44</v>
      </c>
      <c r="G22" s="9" t="s">
        <v>45</v>
      </c>
      <c r="H22" s="9" t="s">
        <v>46</v>
      </c>
      <c r="I22" s="9" t="s">
        <v>76</v>
      </c>
      <c r="J22" s="9" t="s">
        <v>77</v>
      </c>
      <c r="K22" s="10" t="str">
        <f>HYPERLINK("http://kvadra-group.ru/mag/image/catalog/import_files/bb/bb91c3b1d5c011e68accce5fbf9caedc_91e9b857d7dd11e680dcc604f685ebec.jpg","Интернет-картинка")</f>
        <v>Интернет-картинка</v>
      </c>
      <c r="L22" s="9"/>
      <c r="M22" s="9">
        <f t="shared" si="1"/>
        <v>0</v>
      </c>
    </row>
    <row r="23" spans="1:13" ht="81" customHeight="1" outlineLevel="4" x14ac:dyDescent="0.2">
      <c r="A23" s="7"/>
      <c r="B23" s="8" t="s">
        <v>78</v>
      </c>
      <c r="C23" s="9" t="s">
        <v>79</v>
      </c>
      <c r="D23" s="9" t="s">
        <v>67</v>
      </c>
      <c r="E23" s="9"/>
      <c r="F23" s="9" t="s">
        <v>44</v>
      </c>
      <c r="G23" s="9" t="s">
        <v>45</v>
      </c>
      <c r="H23" s="9" t="s">
        <v>46</v>
      </c>
      <c r="I23" s="9" t="s">
        <v>80</v>
      </c>
      <c r="J23" s="9" t="s">
        <v>81</v>
      </c>
      <c r="K23" s="10" t="str">
        <f>HYPERLINK("http://kvadra-group.ru/mag/image/catalog/import_files/c1/c1a9113ed5c011e68accce5fbf9caedc_f4a096fdd7da11e680dcc604f685ebec.jpg","Интернет-картинка")</f>
        <v>Интернет-картинка</v>
      </c>
      <c r="L23" s="9"/>
      <c r="M23" s="9">
        <f t="shared" si="1"/>
        <v>0</v>
      </c>
    </row>
    <row r="24" spans="1:13" ht="11.1" customHeight="1" outlineLevel="3" x14ac:dyDescent="0.2">
      <c r="A24" s="17" t="s">
        <v>41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6"/>
    </row>
    <row r="25" spans="1:13" ht="81" customHeight="1" outlineLevel="4" x14ac:dyDescent="0.2">
      <c r="A25" s="7"/>
      <c r="B25" s="8" t="s">
        <v>91</v>
      </c>
      <c r="C25" s="9" t="s">
        <v>92</v>
      </c>
      <c r="D25" s="9" t="s">
        <v>93</v>
      </c>
      <c r="E25" s="9"/>
      <c r="F25" s="9" t="s">
        <v>94</v>
      </c>
      <c r="G25" s="9" t="s">
        <v>45</v>
      </c>
      <c r="H25" s="9" t="s">
        <v>46</v>
      </c>
      <c r="I25" s="9" t="s">
        <v>95</v>
      </c>
      <c r="J25" s="9" t="s">
        <v>46</v>
      </c>
      <c r="K25" s="10" t="str">
        <f>HYPERLINK("http://kvadra-group.ru/mag/image/catalog/import_files/c1/c1a9113fd5c011e68accce5fbf9caedc_f4a096fed7da11e680dcc604f685ebec.jpg","Интернет-картинка")</f>
        <v>Интернет-картинка</v>
      </c>
      <c r="L25" s="9"/>
      <c r="M25" s="9">
        <f t="shared" ref="M25:M37" si="2">L25*G25</f>
        <v>0</v>
      </c>
    </row>
    <row r="26" spans="1:13" ht="81" customHeight="1" outlineLevel="4" x14ac:dyDescent="0.2">
      <c r="A26" s="7"/>
      <c r="B26" s="8" t="s">
        <v>96</v>
      </c>
      <c r="C26" s="9" t="s">
        <v>97</v>
      </c>
      <c r="D26" s="9" t="s">
        <v>93</v>
      </c>
      <c r="E26" s="9"/>
      <c r="F26" s="9" t="s">
        <v>94</v>
      </c>
      <c r="G26" s="9" t="s">
        <v>45</v>
      </c>
      <c r="H26" s="9" t="s">
        <v>46</v>
      </c>
      <c r="I26" s="9" t="s">
        <v>98</v>
      </c>
      <c r="J26" s="9" t="s">
        <v>86</v>
      </c>
      <c r="K26" s="10" t="str">
        <f>HYPERLINK("http://kvadra-group.ru/mag/image/catalog/import_files/c8/c80b9a1ed5c011e68accce5fbf9caedc_3df5ad3ed7db11e680dcc604f685ebec.jpg","Интернет-картинка")</f>
        <v>Интернет-картинка</v>
      </c>
      <c r="L26" s="9"/>
      <c r="M26" s="9">
        <f t="shared" si="2"/>
        <v>0</v>
      </c>
    </row>
    <row r="27" spans="1:13" ht="81" customHeight="1" outlineLevel="4" x14ac:dyDescent="0.2">
      <c r="A27" s="7"/>
      <c r="B27" s="8" t="s">
        <v>100</v>
      </c>
      <c r="C27" s="9" t="s">
        <v>101</v>
      </c>
      <c r="D27" s="9" t="s">
        <v>99</v>
      </c>
      <c r="E27" s="9"/>
      <c r="F27" s="9" t="s">
        <v>44</v>
      </c>
      <c r="G27" s="9" t="s">
        <v>45</v>
      </c>
      <c r="H27" s="9" t="s">
        <v>46</v>
      </c>
      <c r="I27" s="9" t="s">
        <v>102</v>
      </c>
      <c r="J27" s="9" t="s">
        <v>85</v>
      </c>
      <c r="K27" s="10" t="str">
        <f>HYPERLINK("http://kvadra-group.ru/mag/image/catalog/import_files/bb/bb91c30bd5c011e68accce5fbf9caedc_1257261ad7dd11e680dcc604f685ebec.jpg","Интернет-картинка")</f>
        <v>Интернет-картинка</v>
      </c>
      <c r="L27" s="9"/>
      <c r="M27" s="9">
        <f t="shared" si="2"/>
        <v>0</v>
      </c>
    </row>
    <row r="28" spans="1:13" ht="81" customHeight="1" outlineLevel="4" x14ac:dyDescent="0.2">
      <c r="A28" s="7"/>
      <c r="B28" s="8" t="s">
        <v>103</v>
      </c>
      <c r="C28" s="9" t="s">
        <v>104</v>
      </c>
      <c r="D28" s="9" t="s">
        <v>99</v>
      </c>
      <c r="E28" s="9"/>
      <c r="F28" s="9" t="s">
        <v>44</v>
      </c>
      <c r="G28" s="9" t="s">
        <v>45</v>
      </c>
      <c r="H28" s="9" t="s">
        <v>46</v>
      </c>
      <c r="I28" s="9" t="s">
        <v>105</v>
      </c>
      <c r="J28" s="9" t="s">
        <v>106</v>
      </c>
      <c r="K28" s="10" t="str">
        <f>HYPERLINK("http://kvadra-group.ru/mag/image/catalog/import_files/bb/bb91c345d5c011e68accce5fbf9caedc_adde0de0d7db11e680dcc604f685ebec.jpg","Интернет-картинка")</f>
        <v>Интернет-картинка</v>
      </c>
      <c r="L28" s="9"/>
      <c r="M28" s="9">
        <f t="shared" si="2"/>
        <v>0</v>
      </c>
    </row>
    <row r="29" spans="1:13" ht="81" customHeight="1" outlineLevel="4" x14ac:dyDescent="0.2">
      <c r="A29" s="7"/>
      <c r="B29" s="8" t="s">
        <v>107</v>
      </c>
      <c r="C29" s="9" t="s">
        <v>108</v>
      </c>
      <c r="D29" s="9" t="s">
        <v>99</v>
      </c>
      <c r="E29" s="9"/>
      <c r="F29" s="9" t="s">
        <v>44</v>
      </c>
      <c r="G29" s="9" t="s">
        <v>45</v>
      </c>
      <c r="H29" s="9" t="s">
        <v>46</v>
      </c>
      <c r="I29" s="9" t="s">
        <v>109</v>
      </c>
      <c r="J29" s="9" t="s">
        <v>83</v>
      </c>
      <c r="K29" s="10" t="str">
        <f>HYPERLINK("http://kvadra-group.ru/mag/image/catalog/import_files/bb/bb91c32ed5c011e68accce5fbf9caedc_251e6f28d7dd11e680dcc604f685ebec.jpg","Интернет-картинка")</f>
        <v>Интернет-картинка</v>
      </c>
      <c r="L29" s="9"/>
      <c r="M29" s="9">
        <f t="shared" si="2"/>
        <v>0</v>
      </c>
    </row>
    <row r="30" spans="1:13" ht="81" customHeight="1" outlineLevel="4" x14ac:dyDescent="0.2">
      <c r="A30" s="7"/>
      <c r="B30" s="8" t="s">
        <v>110</v>
      </c>
      <c r="C30" s="9" t="s">
        <v>111</v>
      </c>
      <c r="D30" s="9" t="s">
        <v>99</v>
      </c>
      <c r="E30" s="9"/>
      <c r="F30" s="9" t="s">
        <v>44</v>
      </c>
      <c r="G30" s="9" t="s">
        <v>45</v>
      </c>
      <c r="H30" s="9" t="s">
        <v>46</v>
      </c>
      <c r="I30" s="9" t="s">
        <v>112</v>
      </c>
      <c r="J30" s="9" t="s">
        <v>113</v>
      </c>
      <c r="K30" s="10" t="str">
        <f>HYPERLINK("http://kvadra-group.ru/mag/image/catalog/import_files/c1/c1a910d2d5c011e68accce5fbf9caedc_ab6f4589d7da11e680dcc604f685ebec.jpg","Интернет-картинка")</f>
        <v>Интернет-картинка</v>
      </c>
      <c r="L30" s="9"/>
      <c r="M30" s="9">
        <f t="shared" si="2"/>
        <v>0</v>
      </c>
    </row>
    <row r="31" spans="1:13" ht="81" customHeight="1" outlineLevel="4" x14ac:dyDescent="0.2">
      <c r="A31" s="7"/>
      <c r="B31" s="8" t="s">
        <v>114</v>
      </c>
      <c r="C31" s="9" t="s">
        <v>115</v>
      </c>
      <c r="D31" s="9" t="s">
        <v>99</v>
      </c>
      <c r="E31" s="9"/>
      <c r="F31" s="9" t="s">
        <v>44</v>
      </c>
      <c r="G31" s="9" t="s">
        <v>45</v>
      </c>
      <c r="H31" s="9" t="s">
        <v>46</v>
      </c>
      <c r="I31" s="9" t="s">
        <v>116</v>
      </c>
      <c r="J31" s="9" t="s">
        <v>117</v>
      </c>
      <c r="K31" s="10" t="str">
        <f>HYPERLINK("http://kvadra-group.ru/mag/image/catalog/import_files/6a/6ab69315e84911e680dd997c1882ea4e_6ab69316e84911e680dd997c1882ea4e.jpg","Интернет-картинка")</f>
        <v>Интернет-картинка</v>
      </c>
      <c r="L31" s="9"/>
      <c r="M31" s="9">
        <f t="shared" si="2"/>
        <v>0</v>
      </c>
    </row>
    <row r="32" spans="1:13" ht="81" customHeight="1" outlineLevel="4" x14ac:dyDescent="0.2">
      <c r="A32" s="7"/>
      <c r="B32" s="8" t="s">
        <v>118</v>
      </c>
      <c r="C32" s="9" t="s">
        <v>119</v>
      </c>
      <c r="D32" s="9" t="s">
        <v>99</v>
      </c>
      <c r="E32" s="9"/>
      <c r="F32" s="9" t="s">
        <v>44</v>
      </c>
      <c r="G32" s="9" t="s">
        <v>45</v>
      </c>
      <c r="H32" s="9" t="s">
        <v>46</v>
      </c>
      <c r="I32" s="9" t="s">
        <v>120</v>
      </c>
      <c r="J32" s="9" t="s">
        <v>121</v>
      </c>
      <c r="K32" s="10" t="str">
        <f>HYPERLINK("http://kvadra-group.ru/mag/image/catalog/import_files/7e/7e191b16e84911e680dd997c1882ea4e_7e191b17e84911e680dd997c1882ea4e.jpg","Интернет-картинка")</f>
        <v>Интернет-картинка</v>
      </c>
      <c r="L32" s="9"/>
      <c r="M32" s="9">
        <f t="shared" si="2"/>
        <v>0</v>
      </c>
    </row>
    <row r="33" spans="1:13" ht="81" customHeight="1" outlineLevel="4" x14ac:dyDescent="0.2">
      <c r="A33" s="7"/>
      <c r="B33" s="8" t="s">
        <v>122</v>
      </c>
      <c r="C33" s="9" t="s">
        <v>123</v>
      </c>
      <c r="D33" s="9" t="s">
        <v>124</v>
      </c>
      <c r="E33" s="9"/>
      <c r="F33" s="9" t="s">
        <v>44</v>
      </c>
      <c r="G33" s="9" t="s">
        <v>45</v>
      </c>
      <c r="H33" s="9" t="s">
        <v>46</v>
      </c>
      <c r="I33" s="9" t="s">
        <v>125</v>
      </c>
      <c r="J33" s="9" t="s">
        <v>126</v>
      </c>
      <c r="K33" s="10" t="str">
        <f>HYPERLINK("http://kvadra-group.ru/mag/image/catalog/import_files/6b/6b510bad304111e99468000c29b65012_6b510bae304111e99468000c29b65012.jpg","Интернет-картинка")</f>
        <v>Интернет-картинка</v>
      </c>
      <c r="L33" s="9"/>
      <c r="M33" s="9">
        <f t="shared" si="2"/>
        <v>0</v>
      </c>
    </row>
    <row r="34" spans="1:13" ht="81" customHeight="1" outlineLevel="4" x14ac:dyDescent="0.2">
      <c r="A34" s="7"/>
      <c r="B34" s="8" t="s">
        <v>127</v>
      </c>
      <c r="C34" s="9" t="s">
        <v>128</v>
      </c>
      <c r="D34" s="9" t="s">
        <v>129</v>
      </c>
      <c r="E34" s="9"/>
      <c r="F34" s="9" t="s">
        <v>44</v>
      </c>
      <c r="G34" s="9" t="s">
        <v>45</v>
      </c>
      <c r="H34" s="9" t="s">
        <v>46</v>
      </c>
      <c r="I34" s="9" t="s">
        <v>130</v>
      </c>
      <c r="J34" s="9" t="s">
        <v>131</v>
      </c>
      <c r="K34" s="10" t="str">
        <f>HYPERLINK("http://kvadra-group.ru/mag/image/catalog/import_files/90/900b9a3e304111e99468000c29b65012_900b9a3f304111e99468000c29b65012.jpg","Интернет-картинка")</f>
        <v>Интернет-картинка</v>
      </c>
      <c r="L34" s="9"/>
      <c r="M34" s="9">
        <f t="shared" si="2"/>
        <v>0</v>
      </c>
    </row>
    <row r="35" spans="1:13" ht="81" customHeight="1" outlineLevel="4" x14ac:dyDescent="0.2">
      <c r="A35" s="7"/>
      <c r="B35" s="8" t="s">
        <v>133</v>
      </c>
      <c r="C35" s="9" t="s">
        <v>134</v>
      </c>
      <c r="D35" s="9" t="s">
        <v>135</v>
      </c>
      <c r="E35" s="9"/>
      <c r="F35" s="9" t="s">
        <v>132</v>
      </c>
      <c r="G35" s="9" t="s">
        <v>45</v>
      </c>
      <c r="H35" s="9" t="s">
        <v>46</v>
      </c>
      <c r="I35" s="9" t="s">
        <v>136</v>
      </c>
      <c r="J35" s="9" t="s">
        <v>137</v>
      </c>
      <c r="K35" s="10" t="str">
        <f>HYPERLINK("http://kvadra-group.ru/mag/image/catalog/import_files/c0/c0a74842304011e99468000c29b65012_c0a74843304011e99468000c29b65012.jpg","Интернет-картинка")</f>
        <v>Интернет-картинка</v>
      </c>
      <c r="L35" s="9"/>
      <c r="M35" s="9">
        <f t="shared" si="2"/>
        <v>0</v>
      </c>
    </row>
    <row r="36" spans="1:13" ht="81" customHeight="1" outlineLevel="4" x14ac:dyDescent="0.2">
      <c r="A36" s="7"/>
      <c r="B36" s="8" t="s">
        <v>138</v>
      </c>
      <c r="C36" s="9" t="s">
        <v>139</v>
      </c>
      <c r="D36" s="9" t="s">
        <v>140</v>
      </c>
      <c r="E36" s="9"/>
      <c r="F36" s="9" t="s">
        <v>132</v>
      </c>
      <c r="G36" s="9" t="s">
        <v>45</v>
      </c>
      <c r="H36" s="9" t="s">
        <v>46</v>
      </c>
      <c r="I36" s="9" t="s">
        <v>141</v>
      </c>
      <c r="J36" s="9" t="s">
        <v>82</v>
      </c>
      <c r="K36" s="10" t="str">
        <f>HYPERLINK("http://kvadra-group.ru/mag/image/catalog/import_files/e4/e48211bb304011e99468000c29b65012_e48211bc304011e99468000c29b65012.jpg","Интернет-картинка")</f>
        <v>Интернет-картинка</v>
      </c>
      <c r="L36" s="9"/>
      <c r="M36" s="9">
        <f t="shared" si="2"/>
        <v>0</v>
      </c>
    </row>
    <row r="37" spans="1:13" ht="81" customHeight="1" outlineLevel="4" x14ac:dyDescent="0.2">
      <c r="A37" s="7"/>
      <c r="B37" s="8" t="s">
        <v>142</v>
      </c>
      <c r="C37" s="9" t="s">
        <v>143</v>
      </c>
      <c r="D37" s="9" t="s">
        <v>144</v>
      </c>
      <c r="E37" s="9"/>
      <c r="F37" s="9" t="s">
        <v>132</v>
      </c>
      <c r="G37" s="9" t="s">
        <v>45</v>
      </c>
      <c r="H37" s="9" t="s">
        <v>46</v>
      </c>
      <c r="I37" s="9" t="s">
        <v>145</v>
      </c>
      <c r="J37" s="9" t="s">
        <v>146</v>
      </c>
      <c r="K37" s="10" t="str">
        <f>HYPERLINK("http://kvadra-group.ru/mag/image/catalog/import_files/c8/c80b99fbd5c011e68accce5fbf9caedc_1f3051b3d7db11e680dcc604f685ebec.jpg","Интернет-картинка")</f>
        <v>Интернет-картинка</v>
      </c>
      <c r="L37" s="9"/>
      <c r="M37" s="9">
        <f t="shared" si="2"/>
        <v>0</v>
      </c>
    </row>
    <row r="38" spans="1:13" ht="11.1" customHeight="1" outlineLevel="3" x14ac:dyDescent="0.2">
      <c r="A38" s="17" t="s">
        <v>147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6"/>
    </row>
    <row r="39" spans="1:13" ht="81" customHeight="1" outlineLevel="4" x14ac:dyDescent="0.2">
      <c r="A39" s="7"/>
      <c r="B39" s="8" t="s">
        <v>148</v>
      </c>
      <c r="C39" s="9" t="s">
        <v>149</v>
      </c>
      <c r="D39" s="9" t="s">
        <v>150</v>
      </c>
      <c r="E39" s="9"/>
      <c r="F39" s="9" t="s">
        <v>44</v>
      </c>
      <c r="G39" s="9" t="s">
        <v>45</v>
      </c>
      <c r="H39" s="9" t="s">
        <v>46</v>
      </c>
      <c r="I39" s="9" t="s">
        <v>151</v>
      </c>
      <c r="J39" s="9" t="s">
        <v>152</v>
      </c>
      <c r="K39" s="10" t="str">
        <f>HYPERLINK("http://kvadra-group.ru/mag/image/catalog/import_files/b4/b4954f69d5c011e68accce5fbf9caedc_132cbbadd7db11e680dcc604f685ebec.jpg","Интернет-картинка")</f>
        <v>Интернет-картинка</v>
      </c>
      <c r="L39" s="9"/>
      <c r="M39" s="9">
        <f t="shared" ref="M39:M45" si="3">L39*G39</f>
        <v>0</v>
      </c>
    </row>
    <row r="40" spans="1:13" ht="81" customHeight="1" outlineLevel="4" x14ac:dyDescent="0.2">
      <c r="A40" s="7"/>
      <c r="B40" s="8" t="s">
        <v>154</v>
      </c>
      <c r="C40" s="9" t="s">
        <v>155</v>
      </c>
      <c r="D40" s="9" t="s">
        <v>150</v>
      </c>
      <c r="E40" s="9"/>
      <c r="F40" s="9" t="s">
        <v>44</v>
      </c>
      <c r="G40" s="9" t="s">
        <v>45</v>
      </c>
      <c r="H40" s="9" t="s">
        <v>46</v>
      </c>
      <c r="I40" s="9" t="s">
        <v>156</v>
      </c>
      <c r="J40" s="9" t="s">
        <v>157</v>
      </c>
      <c r="K40" s="10" t="str">
        <f>HYPERLINK("http://kvadra-group.ru/mag/image/catalog/import_files/bb/bb91c379d5c011e68accce5fbf9caedc_5e9ef55ad7ee11e680dcc604f685ebec.jpg","Интернет-картинка")</f>
        <v>Интернет-картинка</v>
      </c>
      <c r="L40" s="9"/>
      <c r="M40" s="9">
        <f t="shared" si="3"/>
        <v>0</v>
      </c>
    </row>
    <row r="41" spans="1:13" ht="81" customHeight="1" outlineLevel="4" x14ac:dyDescent="0.2">
      <c r="A41" s="7"/>
      <c r="B41" s="8" t="s">
        <v>158</v>
      </c>
      <c r="C41" s="9" t="s">
        <v>159</v>
      </c>
      <c r="D41" s="9" t="s">
        <v>150</v>
      </c>
      <c r="E41" s="9"/>
      <c r="F41" s="9" t="s">
        <v>44</v>
      </c>
      <c r="G41" s="9" t="s">
        <v>45</v>
      </c>
      <c r="H41" s="9" t="s">
        <v>46</v>
      </c>
      <c r="I41" s="9" t="s">
        <v>160</v>
      </c>
      <c r="J41" s="9" t="s">
        <v>87</v>
      </c>
      <c r="K41" s="10" t="str">
        <f>HYPERLINK("http://kvadra-group.ru/mag/image/catalog/import_files/bb/bb91c3b0d5c011e68accce5fbf9caedc_91e9b856d7dd11e680dcc604f685ebec.jpg","Интернет-картинка")</f>
        <v>Интернет-картинка</v>
      </c>
      <c r="L41" s="9"/>
      <c r="M41" s="9">
        <f t="shared" si="3"/>
        <v>0</v>
      </c>
    </row>
    <row r="42" spans="1:13" ht="81" customHeight="1" outlineLevel="4" x14ac:dyDescent="0.2">
      <c r="A42" s="7"/>
      <c r="B42" s="8" t="s">
        <v>161</v>
      </c>
      <c r="C42" s="9" t="s">
        <v>162</v>
      </c>
      <c r="D42" s="9" t="s">
        <v>150</v>
      </c>
      <c r="E42" s="9"/>
      <c r="F42" s="9" t="s">
        <v>44</v>
      </c>
      <c r="G42" s="9" t="s">
        <v>45</v>
      </c>
      <c r="H42" s="9" t="s">
        <v>46</v>
      </c>
      <c r="I42" s="9" t="s">
        <v>163</v>
      </c>
      <c r="J42" s="9" t="s">
        <v>164</v>
      </c>
      <c r="K42" s="10" t="str">
        <f>HYPERLINK("http://kvadra-group.ru/mag/image/catalog/import_files/c1/c1a910c5d5c011e68accce5fbf9caedc_b0670b29d7dc11e680dcc604f685ebec.jpg","Интернет-картинка")</f>
        <v>Интернет-картинка</v>
      </c>
      <c r="L42" s="9"/>
      <c r="M42" s="9">
        <f t="shared" si="3"/>
        <v>0</v>
      </c>
    </row>
    <row r="43" spans="1:13" ht="81" customHeight="1" outlineLevel="4" x14ac:dyDescent="0.2">
      <c r="A43" s="7"/>
      <c r="B43" s="8" t="s">
        <v>165</v>
      </c>
      <c r="C43" s="9" t="s">
        <v>166</v>
      </c>
      <c r="D43" s="9" t="s">
        <v>150</v>
      </c>
      <c r="E43" s="9"/>
      <c r="F43" s="9" t="s">
        <v>44</v>
      </c>
      <c r="G43" s="9" t="s">
        <v>45</v>
      </c>
      <c r="H43" s="9" t="s">
        <v>46</v>
      </c>
      <c r="I43" s="9" t="s">
        <v>167</v>
      </c>
      <c r="J43" s="9" t="s">
        <v>168</v>
      </c>
      <c r="K43" s="10" t="str">
        <f>HYPERLINK("http://kvadra-group.ru/mag/image/catalog/import_files/c8/c80b9a1dd5c011e68accce5fbf9caedc_3df5ad3dd7db11e680dcc604f685ebec.jpg","Интернет-картинка")</f>
        <v>Интернет-картинка</v>
      </c>
      <c r="L43" s="9"/>
      <c r="M43" s="9">
        <f t="shared" si="3"/>
        <v>0</v>
      </c>
    </row>
    <row r="44" spans="1:13" ht="81" customHeight="1" outlineLevel="4" x14ac:dyDescent="0.2">
      <c r="A44" s="7"/>
      <c r="B44" s="8" t="s">
        <v>169</v>
      </c>
      <c r="C44" s="9" t="s">
        <v>170</v>
      </c>
      <c r="D44" s="9" t="s">
        <v>150</v>
      </c>
      <c r="E44" s="9"/>
      <c r="F44" s="9" t="s">
        <v>44</v>
      </c>
      <c r="G44" s="9" t="s">
        <v>45</v>
      </c>
      <c r="H44" s="9" t="s">
        <v>46</v>
      </c>
      <c r="I44" s="9" t="s">
        <v>171</v>
      </c>
      <c r="J44" s="9" t="s">
        <v>172</v>
      </c>
      <c r="K44" s="10" t="str">
        <f>HYPERLINK("http://kvadra-group.ru/upload/iblock/243/24332064b472e21eaa2d01758f0d0f2f.jpg","Интернет-картинка")</f>
        <v>Интернет-картинка</v>
      </c>
      <c r="L44" s="9"/>
      <c r="M44" s="9">
        <f t="shared" si="3"/>
        <v>0</v>
      </c>
    </row>
    <row r="45" spans="1:13" ht="81" customHeight="1" outlineLevel="4" x14ac:dyDescent="0.2">
      <c r="A45" s="7"/>
      <c r="B45" s="8" t="s">
        <v>173</v>
      </c>
      <c r="C45" s="9" t="s">
        <v>174</v>
      </c>
      <c r="D45" s="9" t="s">
        <v>175</v>
      </c>
      <c r="E45" s="9"/>
      <c r="F45" s="9" t="s">
        <v>132</v>
      </c>
      <c r="G45" s="9" t="s">
        <v>45</v>
      </c>
      <c r="H45" s="9" t="s">
        <v>46</v>
      </c>
      <c r="I45" s="9" t="s">
        <v>176</v>
      </c>
      <c r="J45" s="9" t="s">
        <v>177</v>
      </c>
      <c r="K45" s="10" t="str">
        <f>HYPERLINK("http://kvadra-group.ru/mag/image/catalog/import_files/c8/c80b9a04d5c011e68accce5fbf9caedc_1f3051bdd7db11e680dcc604f685ebec.jpg","Интернет-картинка")</f>
        <v>Интернет-картинка</v>
      </c>
      <c r="L45" s="9"/>
      <c r="M45" s="9">
        <f t="shared" si="3"/>
        <v>0</v>
      </c>
    </row>
    <row r="46" spans="1:13" ht="12.95" customHeight="1" outlineLevel="2" x14ac:dyDescent="0.2">
      <c r="A46" s="16" t="s">
        <v>178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5"/>
    </row>
    <row r="47" spans="1:13" ht="11.1" customHeight="1" outlineLevel="3" x14ac:dyDescent="0.2">
      <c r="A47" s="17" t="s">
        <v>179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6"/>
    </row>
    <row r="48" spans="1:13" ht="81" customHeight="1" outlineLevel="4" x14ac:dyDescent="0.2">
      <c r="A48" s="7"/>
      <c r="B48" s="8" t="s">
        <v>180</v>
      </c>
      <c r="C48" s="9" t="s">
        <v>181</v>
      </c>
      <c r="D48" s="9" t="s">
        <v>182</v>
      </c>
      <c r="E48" s="9"/>
      <c r="F48" s="9" t="s">
        <v>94</v>
      </c>
      <c r="G48" s="9" t="s">
        <v>183</v>
      </c>
      <c r="H48" s="9" t="s">
        <v>46</v>
      </c>
      <c r="I48" s="9" t="s">
        <v>184</v>
      </c>
      <c r="J48" s="9" t="s">
        <v>185</v>
      </c>
      <c r="K48" s="10" t="str">
        <f>HYPERLINK("http://kvadra-group.ru/mag/image/catalog/import_files/ce/ce37f6f8d5c011e68accce5fbf9caedc_f20f0d78d7db11e680dcc604f685ebec.jpg","Интернет-картинка")</f>
        <v>Интернет-картинка</v>
      </c>
      <c r="L48" s="9"/>
      <c r="M48" s="9">
        <f t="shared" ref="M48:M62" si="4">L48*G48</f>
        <v>0</v>
      </c>
    </row>
    <row r="49" spans="1:13" ht="81" customHeight="1" outlineLevel="4" x14ac:dyDescent="0.2">
      <c r="A49" s="7"/>
      <c r="B49" s="8" t="s">
        <v>186</v>
      </c>
      <c r="C49" s="9" t="s">
        <v>187</v>
      </c>
      <c r="D49" s="9" t="s">
        <v>182</v>
      </c>
      <c r="E49" s="9"/>
      <c r="F49" s="9" t="s">
        <v>94</v>
      </c>
      <c r="G49" s="9" t="s">
        <v>183</v>
      </c>
      <c r="H49" s="9" t="s">
        <v>46</v>
      </c>
      <c r="I49" s="9" t="s">
        <v>188</v>
      </c>
      <c r="J49" s="9" t="s">
        <v>189</v>
      </c>
      <c r="K49" s="10" t="str">
        <f>HYPERLINK("http://kvadra-group.ru/mag/image/catalog/import_files/bb/bb91c306d5c011e68accce5fbf9caedc_12572616d7dd11e680dcc604f685ebec.jpg","Интернет-картинка")</f>
        <v>Интернет-картинка</v>
      </c>
      <c r="L49" s="9"/>
      <c r="M49" s="9">
        <f t="shared" si="4"/>
        <v>0</v>
      </c>
    </row>
    <row r="50" spans="1:13" ht="81" customHeight="1" outlineLevel="4" x14ac:dyDescent="0.2">
      <c r="A50" s="7"/>
      <c r="B50" s="8" t="s">
        <v>190</v>
      </c>
      <c r="C50" s="9" t="s">
        <v>191</v>
      </c>
      <c r="D50" s="9" t="s">
        <v>182</v>
      </c>
      <c r="E50" s="9"/>
      <c r="F50" s="9" t="s">
        <v>94</v>
      </c>
      <c r="G50" s="9" t="s">
        <v>183</v>
      </c>
      <c r="H50" s="9" t="s">
        <v>46</v>
      </c>
      <c r="I50" s="9" t="s">
        <v>192</v>
      </c>
      <c r="J50" s="9" t="s">
        <v>193</v>
      </c>
      <c r="K50" s="10" t="str">
        <f>HYPERLINK("http://kvadra-group.ru/mag/image/catalog/import_files/da/da6644f0d5c011e68accce5fbf9caedc_89ad0b0ad7ee11e680dcc604f685ebec.jpg","Интернет-картинка")</f>
        <v>Интернет-картинка</v>
      </c>
      <c r="L50" s="9"/>
      <c r="M50" s="9">
        <f t="shared" si="4"/>
        <v>0</v>
      </c>
    </row>
    <row r="51" spans="1:13" ht="81" customHeight="1" outlineLevel="4" x14ac:dyDescent="0.2">
      <c r="A51" s="7"/>
      <c r="B51" s="8" t="s">
        <v>194</v>
      </c>
      <c r="C51" s="9" t="s">
        <v>195</v>
      </c>
      <c r="D51" s="9" t="s">
        <v>182</v>
      </c>
      <c r="E51" s="9"/>
      <c r="F51" s="9" t="s">
        <v>94</v>
      </c>
      <c r="G51" s="9" t="s">
        <v>183</v>
      </c>
      <c r="H51" s="9" t="s">
        <v>46</v>
      </c>
      <c r="I51" s="9" t="s">
        <v>196</v>
      </c>
      <c r="J51" s="9" t="s">
        <v>197</v>
      </c>
      <c r="K51" s="10" t="str">
        <f>HYPERLINK("http://kvadra-group.ru/mag/image/catalog/import_files/cb/cbd71673e6b211e680dd997c1882ea4e_d374e941e6b211e680dd997c1882ea4e.jpg","Интернет-картинка")</f>
        <v>Интернет-картинка</v>
      </c>
      <c r="L51" s="9"/>
      <c r="M51" s="9">
        <f t="shared" si="4"/>
        <v>0</v>
      </c>
    </row>
    <row r="52" spans="1:13" ht="81" customHeight="1" outlineLevel="4" x14ac:dyDescent="0.2">
      <c r="A52" s="7"/>
      <c r="B52" s="8" t="s">
        <v>198</v>
      </c>
      <c r="C52" s="9" t="s">
        <v>199</v>
      </c>
      <c r="D52" s="9" t="s">
        <v>182</v>
      </c>
      <c r="E52" s="9"/>
      <c r="F52" s="9" t="s">
        <v>94</v>
      </c>
      <c r="G52" s="9" t="s">
        <v>183</v>
      </c>
      <c r="H52" s="9" t="s">
        <v>46</v>
      </c>
      <c r="I52" s="9" t="s">
        <v>200</v>
      </c>
      <c r="J52" s="9" t="s">
        <v>201</v>
      </c>
      <c r="K52" s="10" t="str">
        <f>HYPERLINK("http://kvadra-group.ru/mag/image/catalog/import_files/df/df7eec39e6b211e680dd997c1882ea4e_df7eec3ae6b211e680dd997c1882ea4e.jpg","Интернет-картинка")</f>
        <v>Интернет-картинка</v>
      </c>
      <c r="L52" s="9"/>
      <c r="M52" s="9">
        <f t="shared" si="4"/>
        <v>0</v>
      </c>
    </row>
    <row r="53" spans="1:13" ht="81" customHeight="1" outlineLevel="4" x14ac:dyDescent="0.2">
      <c r="A53" s="7"/>
      <c r="B53" s="8" t="s">
        <v>202</v>
      </c>
      <c r="C53" s="9" t="s">
        <v>203</v>
      </c>
      <c r="D53" s="9" t="s">
        <v>204</v>
      </c>
      <c r="E53" s="9"/>
      <c r="F53" s="9" t="s">
        <v>205</v>
      </c>
      <c r="G53" s="9" t="s">
        <v>183</v>
      </c>
      <c r="H53" s="9" t="s">
        <v>46</v>
      </c>
      <c r="I53" s="9" t="s">
        <v>206</v>
      </c>
      <c r="J53" s="9" t="s">
        <v>207</v>
      </c>
      <c r="K53" s="10" t="str">
        <f>HYPERLINK("http://kvadra-group.ru/mag/image/catalog/import_files/da/da66451fd5c011e68accce5fbf9caedc_604e0cf9d7da11e680dcc604f685ebec.jpg","Интернет-картинка")</f>
        <v>Интернет-картинка</v>
      </c>
      <c r="L53" s="9"/>
      <c r="M53" s="9">
        <f t="shared" si="4"/>
        <v>0</v>
      </c>
    </row>
    <row r="54" spans="1:13" ht="81" customHeight="1" outlineLevel="4" x14ac:dyDescent="0.2">
      <c r="A54" s="7"/>
      <c r="B54" s="8" t="s">
        <v>209</v>
      </c>
      <c r="C54" s="9" t="s">
        <v>210</v>
      </c>
      <c r="D54" s="9" t="s">
        <v>211</v>
      </c>
      <c r="E54" s="9"/>
      <c r="F54" s="9" t="s">
        <v>44</v>
      </c>
      <c r="G54" s="9" t="s">
        <v>183</v>
      </c>
      <c r="H54" s="9" t="s">
        <v>46</v>
      </c>
      <c r="I54" s="9" t="s">
        <v>212</v>
      </c>
      <c r="J54" s="9" t="s">
        <v>213</v>
      </c>
      <c r="K54" s="10" t="str">
        <f>HYPERLINK("http://kvadra-group.ru/mag/image/catalog/import_files/c1/c1a910bfd5c011e68accce5fbf9caedc_6aba6696d7ee11e680dcc604f685ebec.jpg","Интернет-картинка")</f>
        <v>Интернет-картинка</v>
      </c>
      <c r="L54" s="9"/>
      <c r="M54" s="9">
        <f t="shared" si="4"/>
        <v>0</v>
      </c>
    </row>
    <row r="55" spans="1:13" ht="81" customHeight="1" outlineLevel="4" x14ac:dyDescent="0.2">
      <c r="A55" s="7"/>
      <c r="B55" s="8" t="s">
        <v>214</v>
      </c>
      <c r="C55" s="9" t="s">
        <v>215</v>
      </c>
      <c r="D55" s="9" t="s">
        <v>211</v>
      </c>
      <c r="E55" s="9"/>
      <c r="F55" s="9" t="s">
        <v>44</v>
      </c>
      <c r="G55" s="9" t="s">
        <v>183</v>
      </c>
      <c r="H55" s="9" t="s">
        <v>46</v>
      </c>
      <c r="I55" s="9" t="s">
        <v>216</v>
      </c>
      <c r="J55" s="9" t="s">
        <v>217</v>
      </c>
      <c r="K55" s="10" t="str">
        <f>HYPERLINK("http://kvadra-group.ru/mag/image/catalog/import_files/c1/c1a91160d5c011e68accce5fbf9caedc_e234ac9ad7da11e680dcc604f685ebec.jpg","Интернет-картинка")</f>
        <v>Интернет-картинка</v>
      </c>
      <c r="L55" s="9"/>
      <c r="M55" s="9">
        <f t="shared" si="4"/>
        <v>0</v>
      </c>
    </row>
    <row r="56" spans="1:13" ht="81" customHeight="1" outlineLevel="4" x14ac:dyDescent="0.2">
      <c r="A56" s="7"/>
      <c r="B56" s="8" t="s">
        <v>218</v>
      </c>
      <c r="C56" s="9" t="s">
        <v>219</v>
      </c>
      <c r="D56" s="9" t="s">
        <v>211</v>
      </c>
      <c r="E56" s="9"/>
      <c r="F56" s="9" t="s">
        <v>44</v>
      </c>
      <c r="G56" s="9" t="s">
        <v>183</v>
      </c>
      <c r="H56" s="9" t="s">
        <v>46</v>
      </c>
      <c r="I56" s="9" t="s">
        <v>220</v>
      </c>
      <c r="J56" s="9" t="s">
        <v>221</v>
      </c>
      <c r="K56" s="10" t="str">
        <f>HYPERLINK("http://kvadra-group.ru/mag/image/catalog/import_files/59/5922af7ee20311e680dd997c1882ea4e_09497b6ee20411e680dd997c1882ea4e.jpg","Интернет-картинка")</f>
        <v>Интернет-картинка</v>
      </c>
      <c r="L56" s="9"/>
      <c r="M56" s="9">
        <f t="shared" si="4"/>
        <v>0</v>
      </c>
    </row>
    <row r="57" spans="1:13" ht="81" customHeight="1" outlineLevel="4" x14ac:dyDescent="0.2">
      <c r="A57" s="7"/>
      <c r="B57" s="8" t="s">
        <v>222</v>
      </c>
      <c r="C57" s="9" t="s">
        <v>223</v>
      </c>
      <c r="D57" s="9" t="s">
        <v>211</v>
      </c>
      <c r="E57" s="9"/>
      <c r="F57" s="9" t="s">
        <v>44</v>
      </c>
      <c r="G57" s="9" t="s">
        <v>183</v>
      </c>
      <c r="H57" s="9" t="s">
        <v>46</v>
      </c>
      <c r="I57" s="9" t="s">
        <v>224</v>
      </c>
      <c r="J57" s="9" t="s">
        <v>88</v>
      </c>
      <c r="K57" s="10" t="str">
        <f>HYPERLINK("http://kvadra-group.ru/mag/image/catalog/import_files/d6/d643197f1a5e11e89445000c29b65012_d64319801a5e11e89445000c29b65012.jpg","Интернет-картинка")</f>
        <v>Интернет-картинка</v>
      </c>
      <c r="L57" s="9"/>
      <c r="M57" s="9">
        <f t="shared" si="4"/>
        <v>0</v>
      </c>
    </row>
    <row r="58" spans="1:13" ht="81" customHeight="1" outlineLevel="4" x14ac:dyDescent="0.2">
      <c r="A58" s="7"/>
      <c r="B58" s="8" t="s">
        <v>225</v>
      </c>
      <c r="C58" s="9" t="s">
        <v>226</v>
      </c>
      <c r="D58" s="9" t="s">
        <v>211</v>
      </c>
      <c r="E58" s="9"/>
      <c r="F58" s="9" t="s">
        <v>44</v>
      </c>
      <c r="G58" s="9" t="s">
        <v>183</v>
      </c>
      <c r="H58" s="9" t="s">
        <v>46</v>
      </c>
      <c r="I58" s="9" t="s">
        <v>227</v>
      </c>
      <c r="J58" s="9" t="s">
        <v>228</v>
      </c>
      <c r="K58" s="10" t="str">
        <f>HYPERLINK("http://kvadra-group.ru/mag/image/catalog/import_files/d6/d64319811a5e11e89445000c29b65012_d64319821a5e11e89445000c29b65012.jpg","Интернет-картинка")</f>
        <v>Интернет-картинка</v>
      </c>
      <c r="L58" s="9"/>
      <c r="M58" s="9">
        <f t="shared" si="4"/>
        <v>0</v>
      </c>
    </row>
    <row r="59" spans="1:13" ht="78" customHeight="1" outlineLevel="4" x14ac:dyDescent="0.2">
      <c r="A59" s="7"/>
      <c r="B59" s="8" t="s">
        <v>229</v>
      </c>
      <c r="C59" s="9" t="s">
        <v>230</v>
      </c>
      <c r="D59" s="9" t="s">
        <v>231</v>
      </c>
      <c r="E59" s="9"/>
      <c r="F59" s="9" t="s">
        <v>232</v>
      </c>
      <c r="G59" s="9" t="s">
        <v>183</v>
      </c>
      <c r="H59" s="9" t="s">
        <v>46</v>
      </c>
      <c r="I59" s="9" t="s">
        <v>233</v>
      </c>
      <c r="J59" s="9" t="s">
        <v>234</v>
      </c>
      <c r="K59" s="10" t="str">
        <f>HYPERLINK("http://kvadra-group.ru/mag/image/catalog/import_files/b4/b4954f08d5c011e68accce5fbf9caedc_e1427c22d7dc11e680dcc604f685ebec.jpg","Интернет-картинка")</f>
        <v>Интернет-картинка</v>
      </c>
      <c r="L59" s="9"/>
      <c r="M59" s="9">
        <f t="shared" si="4"/>
        <v>0</v>
      </c>
    </row>
    <row r="60" spans="1:13" ht="78" customHeight="1" outlineLevel="4" x14ac:dyDescent="0.2">
      <c r="A60" s="7"/>
      <c r="B60" s="8" t="s">
        <v>235</v>
      </c>
      <c r="C60" s="9" t="s">
        <v>236</v>
      </c>
      <c r="D60" s="9" t="s">
        <v>231</v>
      </c>
      <c r="E60" s="9"/>
      <c r="F60" s="9" t="s">
        <v>232</v>
      </c>
      <c r="G60" s="9" t="s">
        <v>183</v>
      </c>
      <c r="H60" s="9" t="s">
        <v>46</v>
      </c>
      <c r="I60" s="9" t="s">
        <v>237</v>
      </c>
      <c r="J60" s="9" t="s">
        <v>238</v>
      </c>
      <c r="K60" s="10" t="str">
        <f>HYPERLINK("http://kvadra-group.ru/mag/image/catalog/import_files/b4/b4954f09d5c011e68accce5fbf9caedc_73671dfcd7dd11e680dcc604f685ebec.jpg","Интернет-картинка")</f>
        <v>Интернет-картинка</v>
      </c>
      <c r="L60" s="9"/>
      <c r="M60" s="9">
        <f t="shared" si="4"/>
        <v>0</v>
      </c>
    </row>
    <row r="61" spans="1:13" ht="78" customHeight="1" outlineLevel="4" x14ac:dyDescent="0.2">
      <c r="A61" s="7"/>
      <c r="B61" s="8" t="s">
        <v>239</v>
      </c>
      <c r="C61" s="9" t="s">
        <v>240</v>
      </c>
      <c r="D61" s="9" t="s">
        <v>231</v>
      </c>
      <c r="E61" s="9"/>
      <c r="F61" s="9" t="s">
        <v>232</v>
      </c>
      <c r="G61" s="9" t="s">
        <v>183</v>
      </c>
      <c r="H61" s="9" t="s">
        <v>46</v>
      </c>
      <c r="I61" s="9" t="s">
        <v>241</v>
      </c>
      <c r="J61" s="9" t="s">
        <v>242</v>
      </c>
      <c r="K61" s="10" t="str">
        <f>HYPERLINK("http://kvadra-group.ru/mag/image/catalog/import_files/b4/b4954f0ad5c011e68accce5fbf9caedc_0d6b3e65d7ee11e680dcc604f685ebec.jpg","Интернет-картинка")</f>
        <v>Интернет-картинка</v>
      </c>
      <c r="L61" s="9"/>
      <c r="M61" s="9">
        <f t="shared" si="4"/>
        <v>0</v>
      </c>
    </row>
    <row r="62" spans="1:13" ht="78" customHeight="1" outlineLevel="4" x14ac:dyDescent="0.2">
      <c r="A62" s="7"/>
      <c r="B62" s="8" t="s">
        <v>243</v>
      </c>
      <c r="C62" s="9" t="s">
        <v>244</v>
      </c>
      <c r="D62" s="9" t="s">
        <v>231</v>
      </c>
      <c r="E62" s="9"/>
      <c r="F62" s="9" t="s">
        <v>232</v>
      </c>
      <c r="G62" s="9" t="s">
        <v>183</v>
      </c>
      <c r="H62" s="9" t="s">
        <v>46</v>
      </c>
      <c r="I62" s="9" t="s">
        <v>245</v>
      </c>
      <c r="J62" s="9" t="s">
        <v>121</v>
      </c>
      <c r="K62" s="10" t="str">
        <f>HYPERLINK("http://kvadra-group.ru/mag/image/catalog/import_files/b4/b4954f0bd5c011e68accce5fbf9caedc_e1427c26d7dc11e680dcc604f685ebec.jpg","Интернет-картинка")</f>
        <v>Интернет-картинка</v>
      </c>
      <c r="L62" s="9"/>
      <c r="M62" s="9">
        <f t="shared" si="4"/>
        <v>0</v>
      </c>
    </row>
    <row r="63" spans="1:13" ht="11.1" customHeight="1" outlineLevel="3" x14ac:dyDescent="0.2">
      <c r="A63" s="17" t="s">
        <v>246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6"/>
    </row>
    <row r="64" spans="1:13" ht="81" customHeight="1" outlineLevel="4" x14ac:dyDescent="0.2">
      <c r="A64" s="7"/>
      <c r="B64" s="8" t="s">
        <v>247</v>
      </c>
      <c r="C64" s="9" t="s">
        <v>248</v>
      </c>
      <c r="D64" s="9" t="s">
        <v>249</v>
      </c>
      <c r="E64" s="9"/>
      <c r="F64" s="9" t="s">
        <v>94</v>
      </c>
      <c r="G64" s="9" t="s">
        <v>183</v>
      </c>
      <c r="H64" s="9" t="s">
        <v>46</v>
      </c>
      <c r="I64" s="9" t="s">
        <v>250</v>
      </c>
      <c r="J64" s="9" t="s">
        <v>251</v>
      </c>
      <c r="K64" s="10" t="str">
        <f>HYPERLINK("http://kvadra-group.ru/mag/image/catalog/import_files/da/da6644fbd5c011e68accce5fbf9caedc_89ad0b15d7ee11e680dcc604f685ebec.jpg","Интернет-картинка")</f>
        <v>Интернет-картинка</v>
      </c>
      <c r="L64" s="9"/>
      <c r="M64" s="9">
        <f t="shared" ref="M64:M69" si="5">L64*G64</f>
        <v>0</v>
      </c>
    </row>
    <row r="65" spans="1:13" ht="81" customHeight="1" outlineLevel="4" x14ac:dyDescent="0.2">
      <c r="A65" s="7"/>
      <c r="B65" s="8" t="s">
        <v>252</v>
      </c>
      <c r="C65" s="9" t="s">
        <v>253</v>
      </c>
      <c r="D65" s="9" t="s">
        <v>249</v>
      </c>
      <c r="E65" s="9"/>
      <c r="F65" s="9" t="s">
        <v>94</v>
      </c>
      <c r="G65" s="9" t="s">
        <v>183</v>
      </c>
      <c r="H65" s="9" t="s">
        <v>46</v>
      </c>
      <c r="I65" s="9" t="s">
        <v>254</v>
      </c>
      <c r="J65" s="9" t="s">
        <v>255</v>
      </c>
      <c r="K65" s="10" t="str">
        <f>HYPERLINK("http://kvadra-group.ru/mag/image/catalog/import_files/ce/ce37f67fd5c011e68accce5fbf9caedc_b3f08978d7db11e680dcc604f685ebec.jpg","Интернет-картинка")</f>
        <v>Интернет-картинка</v>
      </c>
      <c r="L65" s="9"/>
      <c r="M65" s="9">
        <f t="shared" si="5"/>
        <v>0</v>
      </c>
    </row>
    <row r="66" spans="1:13" ht="81" customHeight="1" outlineLevel="4" x14ac:dyDescent="0.2">
      <c r="A66" s="7"/>
      <c r="B66" s="8" t="s">
        <v>256</v>
      </c>
      <c r="C66" s="9" t="s">
        <v>257</v>
      </c>
      <c r="D66" s="9" t="s">
        <v>258</v>
      </c>
      <c r="E66" s="9"/>
      <c r="F66" s="9" t="s">
        <v>44</v>
      </c>
      <c r="G66" s="9" t="s">
        <v>183</v>
      </c>
      <c r="H66" s="9" t="s">
        <v>46</v>
      </c>
      <c r="I66" s="9" t="s">
        <v>259</v>
      </c>
      <c r="J66" s="9" t="s">
        <v>260</v>
      </c>
      <c r="K66" s="10" t="str">
        <f>HYPERLINK("http://kvadra-group.ru/mag/image/catalog/import_files/bb/bb91c305d5c011e68accce5fbf9caedc_12572615d7dd11e680dcc604f685ebec.jpg","Интернет-картинка")</f>
        <v>Интернет-картинка</v>
      </c>
      <c r="L66" s="9"/>
      <c r="M66" s="9">
        <f t="shared" si="5"/>
        <v>0</v>
      </c>
    </row>
    <row r="67" spans="1:13" ht="81" customHeight="1" outlineLevel="4" x14ac:dyDescent="0.2">
      <c r="A67" s="7"/>
      <c r="B67" s="8" t="s">
        <v>261</v>
      </c>
      <c r="C67" s="9" t="s">
        <v>262</v>
      </c>
      <c r="D67" s="9" t="s">
        <v>258</v>
      </c>
      <c r="E67" s="9"/>
      <c r="F67" s="9" t="s">
        <v>44</v>
      </c>
      <c r="G67" s="9" t="s">
        <v>183</v>
      </c>
      <c r="H67" s="9" t="s">
        <v>46</v>
      </c>
      <c r="I67" s="9" t="s">
        <v>263</v>
      </c>
      <c r="J67" s="9" t="s">
        <v>264</v>
      </c>
      <c r="K67" s="10" t="str">
        <f>HYPERLINK("http://kvadra-group.ru/mag/image/catalog/import_files/c1/c1a91165d5c011e68accce5fbf9caedc_e82fe95ad7da11e680dcc604f685ebec.jpg","Интернет-картинка")</f>
        <v>Интернет-картинка</v>
      </c>
      <c r="L67" s="9"/>
      <c r="M67" s="9">
        <f t="shared" si="5"/>
        <v>0</v>
      </c>
    </row>
    <row r="68" spans="1:13" ht="81" customHeight="1" outlineLevel="4" x14ac:dyDescent="0.2">
      <c r="A68" s="7"/>
      <c r="B68" s="8" t="s">
        <v>265</v>
      </c>
      <c r="C68" s="9" t="s">
        <v>266</v>
      </c>
      <c r="D68" s="9" t="s">
        <v>258</v>
      </c>
      <c r="E68" s="9"/>
      <c r="F68" s="9" t="s">
        <v>44</v>
      </c>
      <c r="G68" s="9" t="s">
        <v>183</v>
      </c>
      <c r="H68" s="9" t="s">
        <v>46</v>
      </c>
      <c r="I68" s="9" t="s">
        <v>267</v>
      </c>
      <c r="J68" s="9" t="s">
        <v>268</v>
      </c>
      <c r="K68" s="10" t="str">
        <f>HYPERLINK("http://kvadra-group.ru/mag/image/catalog/import_files/ce/ce37f67ed5c011e68accce5fbf9caedc_b3f08977d7db11e680dcc604f685ebec.jpg","Интернет-картинка")</f>
        <v>Интернет-картинка</v>
      </c>
      <c r="L68" s="9"/>
      <c r="M68" s="9">
        <f t="shared" si="5"/>
        <v>0</v>
      </c>
    </row>
    <row r="69" spans="1:13" ht="81" customHeight="1" outlineLevel="4" x14ac:dyDescent="0.2">
      <c r="A69" s="7"/>
      <c r="B69" s="8" t="s">
        <v>269</v>
      </c>
      <c r="C69" s="9" t="s">
        <v>270</v>
      </c>
      <c r="D69" s="9" t="s">
        <v>258</v>
      </c>
      <c r="E69" s="9"/>
      <c r="F69" s="9" t="s">
        <v>44</v>
      </c>
      <c r="G69" s="9" t="s">
        <v>183</v>
      </c>
      <c r="H69" s="9" t="s">
        <v>46</v>
      </c>
      <c r="I69" s="9" t="s">
        <v>271</v>
      </c>
      <c r="J69" s="9" t="s">
        <v>272</v>
      </c>
      <c r="K69" s="10" t="str">
        <f>HYPERLINK("http://kvadra-group.ru/mag/image/catalog/import_files/da/da6644fcd5c011e68accce5fbf9caedc_89ad0b16d7ee11e680dcc604f685ebec.jpg","Интернет-картинка")</f>
        <v>Интернет-картинка</v>
      </c>
      <c r="L69" s="9"/>
      <c r="M69" s="9">
        <f t="shared" si="5"/>
        <v>0</v>
      </c>
    </row>
    <row r="70" spans="1:13" ht="11.1" customHeight="1" outlineLevel="3" x14ac:dyDescent="0.2">
      <c r="A70" s="17" t="s">
        <v>178</v>
      </c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6"/>
    </row>
    <row r="71" spans="1:13" ht="81" customHeight="1" outlineLevel="4" x14ac:dyDescent="0.2">
      <c r="A71" s="7"/>
      <c r="B71" s="8" t="s">
        <v>274</v>
      </c>
      <c r="C71" s="9" t="s">
        <v>275</v>
      </c>
      <c r="D71" s="9" t="s">
        <v>276</v>
      </c>
      <c r="E71" s="9"/>
      <c r="F71" s="9" t="s">
        <v>44</v>
      </c>
      <c r="G71" s="9" t="s">
        <v>183</v>
      </c>
      <c r="H71" s="9" t="s">
        <v>46</v>
      </c>
      <c r="I71" s="9" t="s">
        <v>277</v>
      </c>
      <c r="J71" s="9" t="s">
        <v>278</v>
      </c>
      <c r="K71" s="10" t="str">
        <f>HYPERLINK("http://kvadra-group.ru/mag/image/catalog/import_files/c8/c80b99b3d5c011e68accce5fbf9caedc_1930e939d7db11e680dcc604f685ebec.jpg","Интернет-картинка")</f>
        <v>Интернет-картинка</v>
      </c>
      <c r="L71" s="9"/>
      <c r="M71" s="9">
        <f t="shared" ref="M71:M90" si="6">L71*G71</f>
        <v>0</v>
      </c>
    </row>
    <row r="72" spans="1:13" ht="81" customHeight="1" outlineLevel="4" x14ac:dyDescent="0.2">
      <c r="A72" s="7"/>
      <c r="B72" s="8" t="s">
        <v>279</v>
      </c>
      <c r="C72" s="9" t="s">
        <v>280</v>
      </c>
      <c r="D72" s="9" t="s">
        <v>276</v>
      </c>
      <c r="E72" s="9"/>
      <c r="F72" s="9" t="s">
        <v>44</v>
      </c>
      <c r="G72" s="9" t="s">
        <v>183</v>
      </c>
      <c r="H72" s="9" t="s">
        <v>46</v>
      </c>
      <c r="I72" s="9" t="s">
        <v>281</v>
      </c>
      <c r="J72" s="9" t="s">
        <v>82</v>
      </c>
      <c r="K72" s="10" t="str">
        <f>HYPERLINK("http://kvadra-group.ru/mag/image/catalog/import_files/c8/c80b99b4d5c011e68accce5fbf9caedc_1930e93ad7db11e680dcc604f685ebec.jpg","Интернет-картинка")</f>
        <v>Интернет-картинка</v>
      </c>
      <c r="L72" s="9"/>
      <c r="M72" s="9">
        <f t="shared" si="6"/>
        <v>0</v>
      </c>
    </row>
    <row r="73" spans="1:13" ht="81" customHeight="1" outlineLevel="4" x14ac:dyDescent="0.2">
      <c r="A73" s="7"/>
      <c r="B73" s="8" t="s">
        <v>282</v>
      </c>
      <c r="C73" s="9" t="s">
        <v>283</v>
      </c>
      <c r="D73" s="9" t="s">
        <v>276</v>
      </c>
      <c r="E73" s="9"/>
      <c r="F73" s="9" t="s">
        <v>44</v>
      </c>
      <c r="G73" s="9" t="s">
        <v>183</v>
      </c>
      <c r="H73" s="9" t="s">
        <v>46</v>
      </c>
      <c r="I73" s="9" t="s">
        <v>284</v>
      </c>
      <c r="J73" s="9" t="s">
        <v>285</v>
      </c>
      <c r="K73" s="10" t="str">
        <f>HYPERLINK("http://kvadra-group.ru/mag/image/catalog/import_files/da/da664421d5c011e68accce5fbf9caedc_5426ae95d7da11e680dcc604f685ebec.jpg","Интернет-картинка")</f>
        <v>Интернет-картинка</v>
      </c>
      <c r="L73" s="9"/>
      <c r="M73" s="9">
        <f t="shared" si="6"/>
        <v>0</v>
      </c>
    </row>
    <row r="74" spans="1:13" ht="81" customHeight="1" outlineLevel="4" x14ac:dyDescent="0.2">
      <c r="A74" s="7"/>
      <c r="B74" s="8" t="s">
        <v>287</v>
      </c>
      <c r="C74" s="9" t="s">
        <v>288</v>
      </c>
      <c r="D74" s="9" t="s">
        <v>286</v>
      </c>
      <c r="E74" s="9"/>
      <c r="F74" s="9" t="s">
        <v>44</v>
      </c>
      <c r="G74" s="9" t="s">
        <v>183</v>
      </c>
      <c r="H74" s="9" t="s">
        <v>46</v>
      </c>
      <c r="I74" s="9" t="s">
        <v>289</v>
      </c>
      <c r="J74" s="9" t="s">
        <v>290</v>
      </c>
      <c r="K74" s="10" t="str">
        <f>HYPERLINK("http://kvadra-group.ru/mag/image/catalog/import_files/b1/b142de7415ab11e89445000c29b65012_e4b1831397fb11e99475000c29b65012.jpg","Интернет-картинка")</f>
        <v>Интернет-картинка</v>
      </c>
      <c r="L74" s="9"/>
      <c r="M74" s="9">
        <f t="shared" si="6"/>
        <v>0</v>
      </c>
    </row>
    <row r="75" spans="1:13" ht="81" customHeight="1" outlineLevel="4" x14ac:dyDescent="0.2">
      <c r="A75" s="7"/>
      <c r="B75" s="8" t="s">
        <v>294</v>
      </c>
      <c r="C75" s="9" t="s">
        <v>295</v>
      </c>
      <c r="D75" s="9" t="s">
        <v>293</v>
      </c>
      <c r="E75" s="9"/>
      <c r="F75" s="9" t="s">
        <v>94</v>
      </c>
      <c r="G75" s="9" t="s">
        <v>183</v>
      </c>
      <c r="H75" s="9" t="s">
        <v>46</v>
      </c>
      <c r="I75" s="9" t="s">
        <v>296</v>
      </c>
      <c r="J75" s="9" t="s">
        <v>297</v>
      </c>
      <c r="K75" s="10" t="str">
        <f>HYPERLINK("http://kvadra-group.ru/mag/image/catalog/import_files/bb/bb91c365d5c011e68accce5fbf9caedc_85b40db3d7dd11e680dcc604f685ebec.jpg","Интернет-картинка")</f>
        <v>Интернет-картинка</v>
      </c>
      <c r="L75" s="9"/>
      <c r="M75" s="9">
        <f t="shared" si="6"/>
        <v>0</v>
      </c>
    </row>
    <row r="76" spans="1:13" ht="81" customHeight="1" outlineLevel="4" x14ac:dyDescent="0.2">
      <c r="A76" s="7"/>
      <c r="B76" s="8" t="s">
        <v>299</v>
      </c>
      <c r="C76" s="9" t="s">
        <v>300</v>
      </c>
      <c r="D76" s="9" t="s">
        <v>293</v>
      </c>
      <c r="E76" s="9"/>
      <c r="F76" s="9" t="s">
        <v>94</v>
      </c>
      <c r="G76" s="9" t="s">
        <v>183</v>
      </c>
      <c r="H76" s="9" t="s">
        <v>46</v>
      </c>
      <c r="I76" s="9" t="s">
        <v>301</v>
      </c>
      <c r="J76" s="9" t="s">
        <v>291</v>
      </c>
      <c r="K76" s="10" t="str">
        <f>HYPERLINK("http://kvadra-group.ru/mag/image/catalog/import_files/da/da6644ead5c011e68accce5fbf9caedc_5426ae85d7da11e680dcc604f685ebec.jpg","Интернет-картинка")</f>
        <v>Интернет-картинка</v>
      </c>
      <c r="L76" s="9"/>
      <c r="M76" s="9">
        <f t="shared" si="6"/>
        <v>0</v>
      </c>
    </row>
    <row r="77" spans="1:13" ht="81" customHeight="1" outlineLevel="4" x14ac:dyDescent="0.2">
      <c r="A77" s="7"/>
      <c r="B77" s="8" t="s">
        <v>302</v>
      </c>
      <c r="C77" s="9" t="s">
        <v>303</v>
      </c>
      <c r="D77" s="9" t="s">
        <v>293</v>
      </c>
      <c r="E77" s="9"/>
      <c r="F77" s="9" t="s">
        <v>304</v>
      </c>
      <c r="G77" s="9" t="s">
        <v>183</v>
      </c>
      <c r="H77" s="9" t="s">
        <v>46</v>
      </c>
      <c r="I77" s="9" t="s">
        <v>305</v>
      </c>
      <c r="J77" s="9" t="s">
        <v>90</v>
      </c>
      <c r="K77" s="10" t="str">
        <f>HYPERLINK("http://kvadra-group.ru/mag/image/catalog/import_files/d6/d64319831a5e11e89445000c29b65012_d64319841a5e11e89445000c29b65012.jpg","Интернет-картинка")</f>
        <v>Интернет-картинка</v>
      </c>
      <c r="L77" s="9"/>
      <c r="M77" s="9">
        <f t="shared" si="6"/>
        <v>0</v>
      </c>
    </row>
    <row r="78" spans="1:13" ht="81" customHeight="1" outlineLevel="4" x14ac:dyDescent="0.2">
      <c r="A78" s="7"/>
      <c r="B78" s="8" t="s">
        <v>306</v>
      </c>
      <c r="C78" s="9" t="s">
        <v>307</v>
      </c>
      <c r="D78" s="9" t="s">
        <v>293</v>
      </c>
      <c r="E78" s="9"/>
      <c r="F78" s="9" t="s">
        <v>94</v>
      </c>
      <c r="G78" s="9" t="s">
        <v>183</v>
      </c>
      <c r="H78" s="9" t="s">
        <v>46</v>
      </c>
      <c r="I78" s="9" t="s">
        <v>308</v>
      </c>
      <c r="J78" s="9" t="s">
        <v>309</v>
      </c>
      <c r="K78" s="10" t="str">
        <f>HYPERLINK("http://kvadra-group.ru/mag/image/catalog/import_files/da/da66441dd5c011e68accce5fbf9caedc_5426ae92d7da11e680dcc604f685ebec.jpg","Интернет-картинка")</f>
        <v>Интернет-картинка</v>
      </c>
      <c r="L78" s="9"/>
      <c r="M78" s="9">
        <f t="shared" si="6"/>
        <v>0</v>
      </c>
    </row>
    <row r="79" spans="1:13" ht="81" customHeight="1" outlineLevel="4" x14ac:dyDescent="0.2">
      <c r="A79" s="7"/>
      <c r="B79" s="8" t="s">
        <v>310</v>
      </c>
      <c r="C79" s="9" t="s">
        <v>311</v>
      </c>
      <c r="D79" s="9" t="s">
        <v>293</v>
      </c>
      <c r="E79" s="9"/>
      <c r="F79" s="9" t="s">
        <v>94</v>
      </c>
      <c r="G79" s="9" t="s">
        <v>183</v>
      </c>
      <c r="H79" s="9" t="s">
        <v>46</v>
      </c>
      <c r="I79" s="9" t="s">
        <v>312</v>
      </c>
      <c r="J79" s="9" t="s">
        <v>313</v>
      </c>
      <c r="K79" s="10" t="str">
        <f>HYPERLINK("http://kvadra-group.ru/mag/image/catalog/import_files/da/da664519d5c011e68accce5fbf9caedc_604e0cf3d7da11e680dcc604f685ebec.jpg","Интернет-картинка")</f>
        <v>Интернет-картинка</v>
      </c>
      <c r="L79" s="9"/>
      <c r="M79" s="9">
        <f t="shared" si="6"/>
        <v>0</v>
      </c>
    </row>
    <row r="80" spans="1:13" ht="81" customHeight="1" outlineLevel="4" x14ac:dyDescent="0.2">
      <c r="A80" s="7"/>
      <c r="B80" s="8" t="s">
        <v>314</v>
      </c>
      <c r="C80" s="9" t="s">
        <v>315</v>
      </c>
      <c r="D80" s="9" t="s">
        <v>293</v>
      </c>
      <c r="E80" s="9"/>
      <c r="F80" s="9" t="s">
        <v>94</v>
      </c>
      <c r="G80" s="9" t="s">
        <v>183</v>
      </c>
      <c r="H80" s="9" t="s">
        <v>46</v>
      </c>
      <c r="I80" s="9" t="s">
        <v>316</v>
      </c>
      <c r="J80" s="9" t="s">
        <v>298</v>
      </c>
      <c r="K80" s="10" t="str">
        <f>HYPERLINK("http://kvadra-group.ru/mag/image/catalog/import_files/da/da66451cd5c011e68accce5fbf9caedc_604e0cf6d7da11e680dcc604f685ebec.jpg","Интернет-картинка")</f>
        <v>Интернет-картинка</v>
      </c>
      <c r="L80" s="9"/>
      <c r="M80" s="9">
        <f t="shared" si="6"/>
        <v>0</v>
      </c>
    </row>
    <row r="81" spans="1:13" ht="81" customHeight="1" outlineLevel="4" x14ac:dyDescent="0.2">
      <c r="A81" s="7"/>
      <c r="B81" s="8" t="s">
        <v>317</v>
      </c>
      <c r="C81" s="9" t="s">
        <v>318</v>
      </c>
      <c r="D81" s="9" t="s">
        <v>293</v>
      </c>
      <c r="E81" s="9"/>
      <c r="F81" s="9" t="s">
        <v>94</v>
      </c>
      <c r="G81" s="9" t="s">
        <v>183</v>
      </c>
      <c r="H81" s="9" t="s">
        <v>46</v>
      </c>
      <c r="I81" s="9" t="s">
        <v>319</v>
      </c>
      <c r="J81" s="9" t="s">
        <v>290</v>
      </c>
      <c r="K81" s="10" t="str">
        <f>HYPERLINK("http://kvadra-group.ru/mag/image/catalog/import_files/e0/e0bf342cd5c011e68accce5fbf9caedc_8008f86ad7da11e680dcc604f685ebec.jpg","Интернет-картинка")</f>
        <v>Интернет-картинка</v>
      </c>
      <c r="L81" s="9"/>
      <c r="M81" s="9">
        <f t="shared" si="6"/>
        <v>0</v>
      </c>
    </row>
    <row r="82" spans="1:13" ht="81" customHeight="1" outlineLevel="4" x14ac:dyDescent="0.2">
      <c r="A82" s="7"/>
      <c r="B82" s="8" t="s">
        <v>320</v>
      </c>
      <c r="C82" s="9" t="s">
        <v>321</v>
      </c>
      <c r="D82" s="9" t="s">
        <v>322</v>
      </c>
      <c r="E82" s="9"/>
      <c r="F82" s="9" t="s">
        <v>323</v>
      </c>
      <c r="G82" s="9" t="s">
        <v>183</v>
      </c>
      <c r="H82" s="9" t="s">
        <v>46</v>
      </c>
      <c r="I82" s="9" t="s">
        <v>324</v>
      </c>
      <c r="J82" s="9" t="s">
        <v>325</v>
      </c>
      <c r="K82" s="10" t="str">
        <f>HYPERLINK("http://kvadra-group.ru/mag/image/catalog/import_files/1e/1e43799b38b411e89448000c29b65012_1e43799c38b411e89448000c29b65012.jpg","Интернет-картинка")</f>
        <v>Интернет-картинка</v>
      </c>
      <c r="L82" s="9"/>
      <c r="M82" s="9">
        <f t="shared" si="6"/>
        <v>0</v>
      </c>
    </row>
    <row r="83" spans="1:13" ht="81" customHeight="1" outlineLevel="4" x14ac:dyDescent="0.2">
      <c r="A83" s="7"/>
      <c r="B83" s="8" t="s">
        <v>326</v>
      </c>
      <c r="C83" s="9" t="s">
        <v>327</v>
      </c>
      <c r="D83" s="9" t="s">
        <v>328</v>
      </c>
      <c r="E83" s="9"/>
      <c r="F83" s="9" t="s">
        <v>232</v>
      </c>
      <c r="G83" s="9" t="s">
        <v>183</v>
      </c>
      <c r="H83" s="9" t="s">
        <v>46</v>
      </c>
      <c r="I83" s="9" t="s">
        <v>329</v>
      </c>
      <c r="J83" s="9" t="s">
        <v>330</v>
      </c>
      <c r="K83" s="10" t="str">
        <f>HYPERLINK("http://kvadra-group.ru/mag/image/catalog/import_files/e0/e0bf342ad5c011e68accce5fbf9caedc_8008f868d7da11e680dcc604f685ebec.jpg","Интернет-картинка")</f>
        <v>Интернет-картинка</v>
      </c>
      <c r="L83" s="9"/>
      <c r="M83" s="9">
        <f t="shared" si="6"/>
        <v>0</v>
      </c>
    </row>
    <row r="84" spans="1:13" ht="81" customHeight="1" outlineLevel="4" x14ac:dyDescent="0.2">
      <c r="A84" s="7"/>
      <c r="B84" s="8" t="s">
        <v>331</v>
      </c>
      <c r="C84" s="9" t="s">
        <v>332</v>
      </c>
      <c r="D84" s="9" t="s">
        <v>333</v>
      </c>
      <c r="E84" s="9"/>
      <c r="F84" s="9" t="s">
        <v>232</v>
      </c>
      <c r="G84" s="9" t="s">
        <v>183</v>
      </c>
      <c r="H84" s="9" t="s">
        <v>46</v>
      </c>
      <c r="I84" s="9" t="s">
        <v>334</v>
      </c>
      <c r="J84" s="9" t="s">
        <v>335</v>
      </c>
      <c r="K84" s="10" t="str">
        <f>HYPERLINK("http://kvadra-group.ru/mag/image/catalog/import_files/e0/e0bf3430d5c011e68accce5fbf9caedc_8616b0c9d7da11e680dcc604f685ebec.jpg","Интернет-картинка")</f>
        <v>Интернет-картинка</v>
      </c>
      <c r="L84" s="9"/>
      <c r="M84" s="9">
        <f t="shared" si="6"/>
        <v>0</v>
      </c>
    </row>
    <row r="85" spans="1:13" ht="81" customHeight="1" outlineLevel="4" x14ac:dyDescent="0.2">
      <c r="A85" s="7"/>
      <c r="B85" s="8" t="s">
        <v>336</v>
      </c>
      <c r="C85" s="9" t="s">
        <v>337</v>
      </c>
      <c r="D85" s="9" t="s">
        <v>338</v>
      </c>
      <c r="E85" s="9"/>
      <c r="F85" s="9" t="s">
        <v>323</v>
      </c>
      <c r="G85" s="9" t="s">
        <v>183</v>
      </c>
      <c r="H85" s="9" t="s">
        <v>46</v>
      </c>
      <c r="I85" s="9" t="s">
        <v>339</v>
      </c>
      <c r="J85" s="9" t="s">
        <v>340</v>
      </c>
      <c r="K85" s="10" t="str">
        <f>HYPERLINK("http://kvadra-group.ru/mag/image/catalog/import_files/52/52418371594711ea9499000c29b65012_b5f6b768594711ea9499000c29b65012.jpg","Интернет-картинка")</f>
        <v>Интернет-картинка</v>
      </c>
      <c r="L85" s="9"/>
      <c r="M85" s="9">
        <f t="shared" si="6"/>
        <v>0</v>
      </c>
    </row>
    <row r="86" spans="1:13" ht="81" customHeight="1" outlineLevel="4" x14ac:dyDescent="0.2">
      <c r="A86" s="7"/>
      <c r="B86" s="8" t="s">
        <v>341</v>
      </c>
      <c r="C86" s="9" t="s">
        <v>342</v>
      </c>
      <c r="D86" s="9" t="s">
        <v>338</v>
      </c>
      <c r="E86" s="9"/>
      <c r="F86" s="9" t="s">
        <v>323</v>
      </c>
      <c r="G86" s="9" t="s">
        <v>183</v>
      </c>
      <c r="H86" s="9" t="s">
        <v>46</v>
      </c>
      <c r="I86" s="9" t="s">
        <v>343</v>
      </c>
      <c r="J86" s="9" t="s">
        <v>340</v>
      </c>
      <c r="K86" s="10" t="str">
        <f>HYPERLINK("http://kvadra-group.ru/mag/image/catalog/import_files/c7/c7aa8f07594711ea9499000c29b65012_da3be3f7594711ea9499000c29b65012.jpg","Интернет-картинка")</f>
        <v>Интернет-картинка</v>
      </c>
      <c r="L86" s="9"/>
      <c r="M86" s="9">
        <f t="shared" si="6"/>
        <v>0</v>
      </c>
    </row>
    <row r="87" spans="1:13" ht="81" customHeight="1" outlineLevel="4" x14ac:dyDescent="0.2">
      <c r="A87" s="7"/>
      <c r="B87" s="8" t="s">
        <v>344</v>
      </c>
      <c r="C87" s="9" t="s">
        <v>345</v>
      </c>
      <c r="D87" s="9" t="s">
        <v>338</v>
      </c>
      <c r="E87" s="9"/>
      <c r="F87" s="9" t="s">
        <v>292</v>
      </c>
      <c r="G87" s="9" t="s">
        <v>183</v>
      </c>
      <c r="H87" s="9" t="s">
        <v>46</v>
      </c>
      <c r="I87" s="9" t="s">
        <v>346</v>
      </c>
      <c r="J87" s="9" t="s">
        <v>347</v>
      </c>
      <c r="K87" s="10" t="str">
        <f>HYPERLINK("http://kvadra-group.ru/mag/image/catalog/import_files/eb/eb448dfa594711ea9499000c29b65012_fd50be43594711ea9499000c29b65012.jpg","Интернет-картинка")</f>
        <v>Интернет-картинка</v>
      </c>
      <c r="L87" s="9"/>
      <c r="M87" s="9">
        <f t="shared" si="6"/>
        <v>0</v>
      </c>
    </row>
    <row r="88" spans="1:13" ht="81" customHeight="1" outlineLevel="4" x14ac:dyDescent="0.2">
      <c r="A88" s="7"/>
      <c r="B88" s="8" t="s">
        <v>348</v>
      </c>
      <c r="C88" s="9" t="s">
        <v>349</v>
      </c>
      <c r="D88" s="9" t="s">
        <v>338</v>
      </c>
      <c r="E88" s="9"/>
      <c r="F88" s="9" t="s">
        <v>292</v>
      </c>
      <c r="G88" s="9" t="s">
        <v>183</v>
      </c>
      <c r="H88" s="9" t="s">
        <v>46</v>
      </c>
      <c r="I88" s="9" t="s">
        <v>350</v>
      </c>
      <c r="J88" s="9" t="s">
        <v>351</v>
      </c>
      <c r="K88" s="10" t="str">
        <f>HYPERLINK("http://kvadra-group.ru/mag/image/catalog/import_files/05/05a0b20c51cd11ea9498000c29b65012_3c22c73a51cd11ea9498000c29b65012.jpg","Интернет-картинка")</f>
        <v>Интернет-картинка</v>
      </c>
      <c r="L88" s="9"/>
      <c r="M88" s="9">
        <f t="shared" si="6"/>
        <v>0</v>
      </c>
    </row>
    <row r="89" spans="1:13" ht="81" customHeight="1" outlineLevel="4" x14ac:dyDescent="0.2">
      <c r="A89" s="7"/>
      <c r="B89" s="8" t="s">
        <v>352</v>
      </c>
      <c r="C89" s="9" t="s">
        <v>353</v>
      </c>
      <c r="D89" s="9" t="s">
        <v>338</v>
      </c>
      <c r="E89" s="9"/>
      <c r="F89" s="9" t="s">
        <v>292</v>
      </c>
      <c r="G89" s="9" t="s">
        <v>183</v>
      </c>
      <c r="H89" s="9" t="s">
        <v>46</v>
      </c>
      <c r="I89" s="9" t="s">
        <v>354</v>
      </c>
      <c r="J89" s="9" t="s">
        <v>355</v>
      </c>
      <c r="K89" s="10" t="str">
        <f>HYPERLINK("http://kvadra-group.ru/mag/image/catalog/import_files/0b/0b7079a0594811ea9499000c29b65012_18750296594811ea9499000c29b65012.jpg","Интернет-картинка")</f>
        <v>Интернет-картинка</v>
      </c>
      <c r="L89" s="9"/>
      <c r="M89" s="9">
        <f t="shared" si="6"/>
        <v>0</v>
      </c>
    </row>
    <row r="90" spans="1:13" ht="81" customHeight="1" outlineLevel="4" x14ac:dyDescent="0.2">
      <c r="A90" s="7"/>
      <c r="B90" s="8" t="s">
        <v>356</v>
      </c>
      <c r="C90" s="9" t="s">
        <v>357</v>
      </c>
      <c r="D90" s="9" t="s">
        <v>338</v>
      </c>
      <c r="E90" s="9"/>
      <c r="F90" s="9" t="s">
        <v>292</v>
      </c>
      <c r="G90" s="9" t="s">
        <v>183</v>
      </c>
      <c r="H90" s="9" t="s">
        <v>46</v>
      </c>
      <c r="I90" s="9" t="s">
        <v>358</v>
      </c>
      <c r="J90" s="9" t="s">
        <v>268</v>
      </c>
      <c r="K90" s="10" t="str">
        <f>HYPERLINK("http://kvadra-group.ru/mag/image/catalog/import_files/5c/5c755088593611ea9499000c29b65012_6ca34a49593611ea9499000c29b65012.jpg","Интернет-картинка")</f>
        <v>Интернет-картинка</v>
      </c>
      <c r="L90" s="9"/>
      <c r="M90" s="9">
        <f t="shared" si="6"/>
        <v>0</v>
      </c>
    </row>
    <row r="91" spans="1:13" ht="81" customHeight="1" outlineLevel="4" x14ac:dyDescent="0.2">
      <c r="A91" s="7"/>
      <c r="B91" s="8" t="s">
        <v>359</v>
      </c>
      <c r="C91" s="9" t="s">
        <v>360</v>
      </c>
      <c r="D91" s="9" t="s">
        <v>338</v>
      </c>
      <c r="E91" s="9"/>
      <c r="F91" s="9" t="s">
        <v>232</v>
      </c>
      <c r="G91" s="9" t="s">
        <v>183</v>
      </c>
      <c r="H91" s="9" t="s">
        <v>46</v>
      </c>
      <c r="I91" s="9" t="s">
        <v>361</v>
      </c>
      <c r="J91" s="9" t="s">
        <v>362</v>
      </c>
      <c r="K91" s="10" t="str">
        <f>HYPERLINK("http://kvadra-group.ru/mag/image/catalog/import_files/65/6591281c593711ea9499000c29b65012_7892bc97593711ea9499000c29b65012.jpg","Интернет-картинка")</f>
        <v>Интернет-картинка</v>
      </c>
      <c r="L91" s="9"/>
      <c r="M91" s="9">
        <f t="shared" ref="M91:M111" si="7">L91*G91</f>
        <v>0</v>
      </c>
    </row>
    <row r="92" spans="1:13" ht="81" customHeight="1" outlineLevel="4" x14ac:dyDescent="0.2">
      <c r="A92" s="7"/>
      <c r="B92" s="8" t="s">
        <v>363</v>
      </c>
      <c r="C92" s="9" t="s">
        <v>364</v>
      </c>
      <c r="D92" s="9" t="s">
        <v>338</v>
      </c>
      <c r="E92" s="9"/>
      <c r="F92" s="9" t="s">
        <v>323</v>
      </c>
      <c r="G92" s="9" t="s">
        <v>183</v>
      </c>
      <c r="H92" s="9" t="s">
        <v>46</v>
      </c>
      <c r="I92" s="9" t="s">
        <v>365</v>
      </c>
      <c r="J92" s="9" t="s">
        <v>366</v>
      </c>
      <c r="K92" s="10" t="str">
        <f>HYPERLINK("http://kvadra-group.ru/mag/image/catalog/import_files/e0/e0bf3429d5c011e68accce5fbf9caedc_8008f867d7da11e680dcc604f685ebec.jpg","Интернет-картинка")</f>
        <v>Интернет-картинка</v>
      </c>
      <c r="L92" s="9"/>
      <c r="M92" s="9">
        <f t="shared" si="7"/>
        <v>0</v>
      </c>
    </row>
    <row r="93" spans="1:13" ht="81" customHeight="1" outlineLevel="4" x14ac:dyDescent="0.2">
      <c r="A93" s="7"/>
      <c r="B93" s="8" t="s">
        <v>367</v>
      </c>
      <c r="C93" s="9" t="s">
        <v>368</v>
      </c>
      <c r="D93" s="9" t="s">
        <v>369</v>
      </c>
      <c r="E93" s="9"/>
      <c r="F93" s="9" t="s">
        <v>323</v>
      </c>
      <c r="G93" s="9" t="s">
        <v>183</v>
      </c>
      <c r="H93" s="9" t="s">
        <v>46</v>
      </c>
      <c r="I93" s="9" t="s">
        <v>370</v>
      </c>
      <c r="J93" s="9" t="s">
        <v>371</v>
      </c>
      <c r="K93" s="10" t="str">
        <f>HYPERLINK("http://kvadra-group.ru/mag/image/catalog/import_files/e0/e0bf3476d5c011e68accce5fbf9caedc_92d1ddb6d7da11e680dcc604f685ebec.jpg","Интернет-картинка")</f>
        <v>Интернет-картинка</v>
      </c>
      <c r="L93" s="9"/>
      <c r="M93" s="9">
        <f t="shared" si="7"/>
        <v>0</v>
      </c>
    </row>
    <row r="94" spans="1:13" ht="81" customHeight="1" outlineLevel="4" x14ac:dyDescent="0.2">
      <c r="A94" s="7"/>
      <c r="B94" s="8" t="s">
        <v>372</v>
      </c>
      <c r="C94" s="9" t="s">
        <v>373</v>
      </c>
      <c r="D94" s="9" t="s">
        <v>374</v>
      </c>
      <c r="E94" s="9"/>
      <c r="F94" s="9" t="s">
        <v>323</v>
      </c>
      <c r="G94" s="9" t="s">
        <v>183</v>
      </c>
      <c r="H94" s="9" t="s">
        <v>46</v>
      </c>
      <c r="I94" s="9" t="s">
        <v>375</v>
      </c>
      <c r="J94" s="9" t="s">
        <v>376</v>
      </c>
      <c r="K94" s="10" t="str">
        <f>HYPERLINK("http://kvadra-group.ru/mag/image/catalog/import_files/e0/e0bf342bd5c011e68accce5fbf9caedc_8008f869d7da11e680dcc604f685ebec.jpg","Интернет-картинка")</f>
        <v>Интернет-картинка</v>
      </c>
      <c r="L94" s="9"/>
      <c r="M94" s="9">
        <f t="shared" si="7"/>
        <v>0</v>
      </c>
    </row>
    <row r="95" spans="1:13" ht="81" customHeight="1" outlineLevel="4" x14ac:dyDescent="0.2">
      <c r="A95" s="7"/>
      <c r="B95" s="8" t="s">
        <v>377</v>
      </c>
      <c r="C95" s="9" t="s">
        <v>378</v>
      </c>
      <c r="D95" s="9" t="s">
        <v>379</v>
      </c>
      <c r="E95" s="9"/>
      <c r="F95" s="9" t="s">
        <v>132</v>
      </c>
      <c r="G95" s="9" t="s">
        <v>183</v>
      </c>
      <c r="H95" s="9" t="s">
        <v>46</v>
      </c>
      <c r="I95" s="9" t="s">
        <v>380</v>
      </c>
      <c r="J95" s="9" t="s">
        <v>381</v>
      </c>
      <c r="K95" s="10" t="str">
        <f>HYPERLINK("http://kvadra-group.ru/mag/image/catalog/import_files/ce/ce37f6f2d5c011e68accce5fbf9caedc_ebf7cac3d7db11e680dcc604f685ebec.jpg","Интернет-картинка")</f>
        <v>Интернет-картинка</v>
      </c>
      <c r="L95" s="9"/>
      <c r="M95" s="9">
        <f t="shared" si="7"/>
        <v>0</v>
      </c>
    </row>
    <row r="96" spans="1:13" ht="81" customHeight="1" outlineLevel="4" x14ac:dyDescent="0.2">
      <c r="A96" s="7"/>
      <c r="B96" s="8" t="s">
        <v>382</v>
      </c>
      <c r="C96" s="9" t="s">
        <v>383</v>
      </c>
      <c r="D96" s="9" t="s">
        <v>384</v>
      </c>
      <c r="E96" s="9"/>
      <c r="F96" s="9" t="s">
        <v>232</v>
      </c>
      <c r="G96" s="9" t="s">
        <v>183</v>
      </c>
      <c r="H96" s="9" t="s">
        <v>46</v>
      </c>
      <c r="I96" s="9" t="s">
        <v>385</v>
      </c>
      <c r="J96" s="9" t="s">
        <v>386</v>
      </c>
      <c r="K96" s="10" t="str">
        <f>HYPERLINK("http://kvadra-group.ru/mag/image/catalog/import_files/ce/ce37f6f6d5c011e68accce5fbf9caedc_f20f0d76d7db11e680dcc604f685ebec.jpg","Интернет-картинка")</f>
        <v>Интернет-картинка</v>
      </c>
      <c r="L96" s="9"/>
      <c r="M96" s="9">
        <f t="shared" si="7"/>
        <v>0</v>
      </c>
    </row>
    <row r="97" spans="1:13" ht="81" customHeight="1" outlineLevel="4" x14ac:dyDescent="0.2">
      <c r="A97" s="7"/>
      <c r="B97" s="8" t="s">
        <v>387</v>
      </c>
      <c r="C97" s="9" t="s">
        <v>388</v>
      </c>
      <c r="D97" s="9" t="s">
        <v>384</v>
      </c>
      <c r="E97" s="9"/>
      <c r="F97" s="9" t="s">
        <v>232</v>
      </c>
      <c r="G97" s="9" t="s">
        <v>183</v>
      </c>
      <c r="H97" s="9" t="s">
        <v>46</v>
      </c>
      <c r="I97" s="9" t="s">
        <v>389</v>
      </c>
      <c r="J97" s="9" t="s">
        <v>390</v>
      </c>
      <c r="K97" s="10" t="str">
        <f>HYPERLINK("http://kvadra-group.ru/mag/image/catalog/import_files/da/da66451ed5c011e68accce5fbf9caedc_604e0cf8d7da11e680dcc604f685ebec.jpg","Интернет-картинка")</f>
        <v>Интернет-картинка</v>
      </c>
      <c r="L97" s="9"/>
      <c r="M97" s="9">
        <f t="shared" si="7"/>
        <v>0</v>
      </c>
    </row>
    <row r="98" spans="1:13" ht="81" customHeight="1" outlineLevel="4" x14ac:dyDescent="0.2">
      <c r="A98" s="7"/>
      <c r="B98" s="8" t="s">
        <v>391</v>
      </c>
      <c r="C98" s="9" t="s">
        <v>392</v>
      </c>
      <c r="D98" s="9" t="s">
        <v>393</v>
      </c>
      <c r="E98" s="9"/>
      <c r="F98" s="9" t="s">
        <v>304</v>
      </c>
      <c r="G98" s="9" t="s">
        <v>183</v>
      </c>
      <c r="H98" s="9" t="s">
        <v>46</v>
      </c>
      <c r="I98" s="9" t="s">
        <v>394</v>
      </c>
      <c r="J98" s="9" t="s">
        <v>153</v>
      </c>
      <c r="K98" s="10" t="str">
        <f>HYPERLINK("http://kvadra-group.ru/mag/image/catalog/import_files/c8/c80b99acd5c011e68accce5fbf9caedc_0ccb8df4d7db11e680dcc604f685ebec.jpg","Интернет-картинка")</f>
        <v>Интернет-картинка</v>
      </c>
      <c r="L98" s="9"/>
      <c r="M98" s="9">
        <f t="shared" si="7"/>
        <v>0</v>
      </c>
    </row>
    <row r="99" spans="1:13" ht="81" customHeight="1" outlineLevel="4" x14ac:dyDescent="0.2">
      <c r="A99" s="7"/>
      <c r="B99" s="8" t="s">
        <v>395</v>
      </c>
      <c r="C99" s="9" t="s">
        <v>396</v>
      </c>
      <c r="D99" s="9" t="s">
        <v>393</v>
      </c>
      <c r="E99" s="9"/>
      <c r="F99" s="9" t="s">
        <v>304</v>
      </c>
      <c r="G99" s="9" t="s">
        <v>183</v>
      </c>
      <c r="H99" s="9" t="s">
        <v>46</v>
      </c>
      <c r="I99" s="9" t="s">
        <v>397</v>
      </c>
      <c r="J99" s="9" t="s">
        <v>398</v>
      </c>
      <c r="K99" s="10" t="str">
        <f>HYPERLINK("http://kvadra-group.ru/mag/image/catalog/import_files/c8/c80b99add5c011e68accce5fbf9caedc_0ccb8df5d7db11e680dcc604f685ebec.jpg","Интернет-картинка")</f>
        <v>Интернет-картинка</v>
      </c>
      <c r="L99" s="9"/>
      <c r="M99" s="9">
        <f t="shared" si="7"/>
        <v>0</v>
      </c>
    </row>
    <row r="100" spans="1:13" ht="81" customHeight="1" outlineLevel="4" x14ac:dyDescent="0.2">
      <c r="A100" s="7"/>
      <c r="B100" s="8" t="s">
        <v>399</v>
      </c>
      <c r="C100" s="9" t="s">
        <v>400</v>
      </c>
      <c r="D100" s="9" t="s">
        <v>393</v>
      </c>
      <c r="E100" s="9"/>
      <c r="F100" s="9" t="s">
        <v>304</v>
      </c>
      <c r="G100" s="9" t="s">
        <v>183</v>
      </c>
      <c r="H100" s="9" t="s">
        <v>46</v>
      </c>
      <c r="I100" s="9" t="s">
        <v>401</v>
      </c>
      <c r="J100" s="9" t="s">
        <v>402</v>
      </c>
      <c r="K100" s="10" t="str">
        <f>HYPERLINK("http://kvadra-group.ru/mag/image/catalog/import_files/c8/c80b99aed5c011e68accce5fbf9caedc_132cbbbcd7db11e680dcc604f685ebec.jpg","Интернет-картинка")</f>
        <v>Интернет-картинка</v>
      </c>
      <c r="L100" s="9"/>
      <c r="M100" s="9">
        <f t="shared" si="7"/>
        <v>0</v>
      </c>
    </row>
    <row r="101" spans="1:13" ht="81" customHeight="1" outlineLevel="4" x14ac:dyDescent="0.2">
      <c r="A101" s="7"/>
      <c r="B101" s="8" t="s">
        <v>403</v>
      </c>
      <c r="C101" s="9" t="s">
        <v>404</v>
      </c>
      <c r="D101" s="9" t="s">
        <v>405</v>
      </c>
      <c r="E101" s="9"/>
      <c r="F101" s="9" t="s">
        <v>94</v>
      </c>
      <c r="G101" s="9" t="s">
        <v>183</v>
      </c>
      <c r="H101" s="9" t="s">
        <v>46</v>
      </c>
      <c r="I101" s="9" t="s">
        <v>406</v>
      </c>
      <c r="J101" s="9" t="s">
        <v>407</v>
      </c>
      <c r="K101" s="10" t="str">
        <f>HYPERLINK("http://kvadra-group.ru/mag/image/catalog/import_files/e0/e0bf342ed5c011e68accce5fbf9caedc_8616b0c7d7da11e680dcc604f685ebec.jpg","Интернет-картинка")</f>
        <v>Интернет-картинка</v>
      </c>
      <c r="L101" s="9"/>
      <c r="M101" s="9">
        <f t="shared" si="7"/>
        <v>0</v>
      </c>
    </row>
    <row r="102" spans="1:13" ht="81" customHeight="1" outlineLevel="4" x14ac:dyDescent="0.2">
      <c r="A102" s="7"/>
      <c r="B102" s="8" t="s">
        <v>410</v>
      </c>
      <c r="C102" s="9" t="s">
        <v>411</v>
      </c>
      <c r="D102" s="9" t="s">
        <v>409</v>
      </c>
      <c r="E102" s="9"/>
      <c r="F102" s="9" t="s">
        <v>44</v>
      </c>
      <c r="G102" s="9" t="s">
        <v>183</v>
      </c>
      <c r="H102" s="9" t="s">
        <v>46</v>
      </c>
      <c r="I102" s="9" t="s">
        <v>412</v>
      </c>
      <c r="J102" s="9" t="s">
        <v>413</v>
      </c>
      <c r="K102" s="10" t="str">
        <f>HYPERLINK("http://kvadra-group.ru/mag/image/catalog/import_files/ce/ce37f693d5c011e68accce5fbf9caedc_d3238f5ad7db11e680dcc604f685ebec.jpg","Интернет-картинка")</f>
        <v>Интернет-картинка</v>
      </c>
      <c r="L102" s="9"/>
      <c r="M102" s="9">
        <f t="shared" si="7"/>
        <v>0</v>
      </c>
    </row>
    <row r="103" spans="1:13" ht="81" customHeight="1" outlineLevel="4" x14ac:dyDescent="0.2">
      <c r="A103" s="7"/>
      <c r="B103" s="8" t="s">
        <v>415</v>
      </c>
      <c r="C103" s="9" t="s">
        <v>416</v>
      </c>
      <c r="D103" s="9" t="s">
        <v>414</v>
      </c>
      <c r="E103" s="9"/>
      <c r="F103" s="9" t="s">
        <v>44</v>
      </c>
      <c r="G103" s="9" t="s">
        <v>183</v>
      </c>
      <c r="H103" s="9" t="s">
        <v>46</v>
      </c>
      <c r="I103" s="9" t="s">
        <v>417</v>
      </c>
      <c r="J103" s="9" t="s">
        <v>418</v>
      </c>
      <c r="K103" s="10" t="str">
        <f>HYPERLINK("http://kvadra-group.ru/mag/image/catalog/import_files/ce/ce37f697d5c011e68accce5fbf9caedc_c6c55b7cd7db11e680dcc604f685ebec.jpg","Интернет-картинка")</f>
        <v>Интернет-картинка</v>
      </c>
      <c r="L103" s="9"/>
      <c r="M103" s="9">
        <f t="shared" si="7"/>
        <v>0</v>
      </c>
    </row>
    <row r="104" spans="1:13" ht="81" customHeight="1" outlineLevel="4" x14ac:dyDescent="0.2">
      <c r="A104" s="7"/>
      <c r="B104" s="8" t="s">
        <v>419</v>
      </c>
      <c r="C104" s="9" t="s">
        <v>420</v>
      </c>
      <c r="D104" s="9" t="s">
        <v>414</v>
      </c>
      <c r="E104" s="9"/>
      <c r="F104" s="9" t="s">
        <v>44</v>
      </c>
      <c r="G104" s="9" t="s">
        <v>183</v>
      </c>
      <c r="H104" s="9" t="s">
        <v>46</v>
      </c>
      <c r="I104" s="9" t="s">
        <v>421</v>
      </c>
      <c r="J104" s="9" t="s">
        <v>422</v>
      </c>
      <c r="K104" s="10" t="str">
        <f>HYPERLINK("http://kvadra-group.ru/mag/image/catalog/import_files/ce/ce37f698d5c011e68accce5fbf9caedc_c6c55b7dd7db11e680dcc604f685ebec.jpg","Интернет-картинка")</f>
        <v>Интернет-картинка</v>
      </c>
      <c r="L104" s="9"/>
      <c r="M104" s="9">
        <f t="shared" si="7"/>
        <v>0</v>
      </c>
    </row>
    <row r="105" spans="1:13" ht="81" customHeight="1" outlineLevel="4" x14ac:dyDescent="0.2">
      <c r="A105" s="7"/>
      <c r="B105" s="8" t="s">
        <v>423</v>
      </c>
      <c r="C105" s="9" t="s">
        <v>424</v>
      </c>
      <c r="D105" s="9" t="s">
        <v>414</v>
      </c>
      <c r="E105" s="9"/>
      <c r="F105" s="9" t="s">
        <v>44</v>
      </c>
      <c r="G105" s="9" t="s">
        <v>183</v>
      </c>
      <c r="H105" s="9" t="s">
        <v>46</v>
      </c>
      <c r="I105" s="9" t="s">
        <v>425</v>
      </c>
      <c r="J105" s="9" t="s">
        <v>426</v>
      </c>
      <c r="K105" s="10" t="str">
        <f>HYPERLINK("http://kvadra-group.ru/mag/image/catalog/import_files/ce/ce37f695d5c011e68accce5fbf9caedc_d3238f5cd7db11e680dcc604f685ebec.jpg","Интернет-картинка")</f>
        <v>Интернет-картинка</v>
      </c>
      <c r="L105" s="9"/>
      <c r="M105" s="9">
        <f t="shared" si="7"/>
        <v>0</v>
      </c>
    </row>
    <row r="106" spans="1:13" ht="81" customHeight="1" outlineLevel="4" x14ac:dyDescent="0.2">
      <c r="A106" s="7"/>
      <c r="B106" s="8" t="s">
        <v>427</v>
      </c>
      <c r="C106" s="9" t="s">
        <v>428</v>
      </c>
      <c r="D106" s="9" t="s">
        <v>414</v>
      </c>
      <c r="E106" s="9"/>
      <c r="F106" s="9" t="s">
        <v>44</v>
      </c>
      <c r="G106" s="9" t="s">
        <v>183</v>
      </c>
      <c r="H106" s="9" t="s">
        <v>46</v>
      </c>
      <c r="I106" s="9" t="s">
        <v>429</v>
      </c>
      <c r="J106" s="9" t="s">
        <v>164</v>
      </c>
      <c r="K106" s="10" t="str">
        <f>HYPERLINK("http://kvadra-group.ru/mag/image/catalog/import_files/bb/bb91c301d5c011e68accce5fbf9caedc_12572611d7dd11e680dcc604f685ebec.jpg","Интернет-картинка")</f>
        <v>Интернет-картинка</v>
      </c>
      <c r="L106" s="9"/>
      <c r="M106" s="9">
        <f t="shared" si="7"/>
        <v>0</v>
      </c>
    </row>
    <row r="107" spans="1:13" ht="81" customHeight="1" outlineLevel="4" x14ac:dyDescent="0.2">
      <c r="A107" s="7"/>
      <c r="B107" s="8" t="s">
        <v>430</v>
      </c>
      <c r="C107" s="9" t="s">
        <v>431</v>
      </c>
      <c r="D107" s="9" t="s">
        <v>414</v>
      </c>
      <c r="E107" s="9"/>
      <c r="F107" s="9" t="s">
        <v>44</v>
      </c>
      <c r="G107" s="9" t="s">
        <v>183</v>
      </c>
      <c r="H107" s="9" t="s">
        <v>46</v>
      </c>
      <c r="I107" s="9" t="s">
        <v>432</v>
      </c>
      <c r="J107" s="9" t="s">
        <v>433</v>
      </c>
      <c r="K107" s="10" t="str">
        <f>HYPERLINK("http://kvadra-group.ru/mag/image/catalog/import_files/bb/bb91c361d5c011e68accce5fbf9caedc_85b40db1d7dd11e680dcc604f685ebec.jpg","Интернет-картинка")</f>
        <v>Интернет-картинка</v>
      </c>
      <c r="L107" s="9"/>
      <c r="M107" s="9">
        <f t="shared" si="7"/>
        <v>0</v>
      </c>
    </row>
    <row r="108" spans="1:13" ht="81" customHeight="1" outlineLevel="4" x14ac:dyDescent="0.2">
      <c r="A108" s="7"/>
      <c r="B108" s="8" t="s">
        <v>434</v>
      </c>
      <c r="C108" s="9" t="s">
        <v>435</v>
      </c>
      <c r="D108" s="9" t="s">
        <v>414</v>
      </c>
      <c r="E108" s="9"/>
      <c r="F108" s="9" t="s">
        <v>44</v>
      </c>
      <c r="G108" s="9" t="s">
        <v>183</v>
      </c>
      <c r="H108" s="9" t="s">
        <v>46</v>
      </c>
      <c r="I108" s="9" t="s">
        <v>436</v>
      </c>
      <c r="J108" s="9" t="s">
        <v>437</v>
      </c>
      <c r="K108" s="10" t="str">
        <f>HYPERLINK("http://kvadra-group.ru/mag/image/catalog/import_files/c1/c1a910bdd5c011e68accce5fbf9caedc_6aba6694d7ee11e680dcc604f685ebec.jpg","Интернет-картинка")</f>
        <v>Интернет-картинка</v>
      </c>
      <c r="L108" s="9"/>
      <c r="M108" s="9">
        <f t="shared" si="7"/>
        <v>0</v>
      </c>
    </row>
    <row r="109" spans="1:13" ht="81" customHeight="1" outlineLevel="4" x14ac:dyDescent="0.2">
      <c r="A109" s="7"/>
      <c r="B109" s="8" t="s">
        <v>438</v>
      </c>
      <c r="C109" s="9" t="s">
        <v>439</v>
      </c>
      <c r="D109" s="9" t="s">
        <v>414</v>
      </c>
      <c r="E109" s="9"/>
      <c r="F109" s="9" t="s">
        <v>44</v>
      </c>
      <c r="G109" s="9" t="s">
        <v>183</v>
      </c>
      <c r="H109" s="9" t="s">
        <v>46</v>
      </c>
      <c r="I109" s="9" t="s">
        <v>440</v>
      </c>
      <c r="J109" s="9" t="s">
        <v>197</v>
      </c>
      <c r="K109" s="10" t="str">
        <f>HYPERLINK("http://kvadra-group.ru/mag/image/catalog/import_files/c1/c1a910c2d5c011e68accce5fbf9caedc_6aba6699d7ee11e680dcc604f685ebec.jpg","Интернет-картинка")</f>
        <v>Интернет-картинка</v>
      </c>
      <c r="L109" s="9"/>
      <c r="M109" s="9">
        <f t="shared" si="7"/>
        <v>0</v>
      </c>
    </row>
    <row r="110" spans="1:13" ht="81" customHeight="1" outlineLevel="4" x14ac:dyDescent="0.2">
      <c r="A110" s="7"/>
      <c r="B110" s="8" t="s">
        <v>441</v>
      </c>
      <c r="C110" s="9" t="s">
        <v>442</v>
      </c>
      <c r="D110" s="9" t="s">
        <v>414</v>
      </c>
      <c r="E110" s="9"/>
      <c r="F110" s="9" t="s">
        <v>132</v>
      </c>
      <c r="G110" s="9" t="s">
        <v>183</v>
      </c>
      <c r="H110" s="9" t="s">
        <v>46</v>
      </c>
      <c r="I110" s="9" t="s">
        <v>443</v>
      </c>
      <c r="J110" s="9" t="s">
        <v>208</v>
      </c>
      <c r="K110" s="10" t="str">
        <f>HYPERLINK("http://kvadra-group.ru/mag/image/catalog/import_files/c1/c1a91143d5c011e68accce5fbf9caedc_f4a09702d7da11e680dcc604f685ebec.jpg","Интернет-картинка")</f>
        <v>Интернет-картинка</v>
      </c>
      <c r="L110" s="9"/>
      <c r="M110" s="9">
        <f t="shared" si="7"/>
        <v>0</v>
      </c>
    </row>
    <row r="111" spans="1:13" ht="81" customHeight="1" outlineLevel="4" x14ac:dyDescent="0.2">
      <c r="A111" s="7"/>
      <c r="B111" s="8" t="s">
        <v>444</v>
      </c>
      <c r="C111" s="9" t="s">
        <v>445</v>
      </c>
      <c r="D111" s="9" t="s">
        <v>414</v>
      </c>
      <c r="E111" s="9"/>
      <c r="F111" s="9" t="s">
        <v>44</v>
      </c>
      <c r="G111" s="9" t="s">
        <v>183</v>
      </c>
      <c r="H111" s="9" t="s">
        <v>46</v>
      </c>
      <c r="I111" s="9" t="s">
        <v>446</v>
      </c>
      <c r="J111" s="9" t="s">
        <v>447</v>
      </c>
      <c r="K111" s="10" t="str">
        <f>HYPERLINK("http://kvadra-group.ru/mag/image/catalog/import_files/c1/c1a91146d5c011e68accce5fbf9caedc_fac641e0d7da11e680dcc604f685ebec.jpg","Интернет-картинка")</f>
        <v>Интернет-картинка</v>
      </c>
      <c r="L111" s="9"/>
      <c r="M111" s="9">
        <f t="shared" si="7"/>
        <v>0</v>
      </c>
    </row>
    <row r="112" spans="1:13" ht="81" customHeight="1" outlineLevel="4" x14ac:dyDescent="0.2">
      <c r="A112" s="7"/>
      <c r="B112" s="8" t="s">
        <v>448</v>
      </c>
      <c r="C112" s="9" t="s">
        <v>449</v>
      </c>
      <c r="D112" s="9" t="s">
        <v>414</v>
      </c>
      <c r="E112" s="9"/>
      <c r="F112" s="9" t="s">
        <v>44</v>
      </c>
      <c r="G112" s="9" t="s">
        <v>183</v>
      </c>
      <c r="H112" s="9" t="s">
        <v>46</v>
      </c>
      <c r="I112" s="9" t="s">
        <v>450</v>
      </c>
      <c r="J112" s="9" t="s">
        <v>451</v>
      </c>
      <c r="K112" s="10" t="str">
        <f>HYPERLINK("http://kvadra-group.ru/mag/image/catalog/import_files/da/da6644e6d5c011e68accce5fbf9caedc_9f51747bd7da11e680dcc604f685ebec.jpg","Интернет-картинка")</f>
        <v>Интернет-картинка</v>
      </c>
      <c r="L112" s="9"/>
      <c r="M112" s="9">
        <f t="shared" ref="M112:M136" si="8">L112*G112</f>
        <v>0</v>
      </c>
    </row>
    <row r="113" spans="1:13" ht="81" customHeight="1" outlineLevel="4" x14ac:dyDescent="0.2">
      <c r="A113" s="7"/>
      <c r="B113" s="8" t="s">
        <v>453</v>
      </c>
      <c r="C113" s="9" t="s">
        <v>454</v>
      </c>
      <c r="D113" s="9" t="s">
        <v>414</v>
      </c>
      <c r="E113" s="9"/>
      <c r="F113" s="9" t="s">
        <v>44</v>
      </c>
      <c r="G113" s="9" t="s">
        <v>183</v>
      </c>
      <c r="H113" s="9" t="s">
        <v>46</v>
      </c>
      <c r="I113" s="9" t="s">
        <v>455</v>
      </c>
      <c r="J113" s="9" t="s">
        <v>456</v>
      </c>
      <c r="K113" s="10" t="str">
        <f>HYPERLINK("http://kvadra-group.ru/mag/image/catalog/import_files/da/da66441bd5c011e68accce5fbf9caedc_5426ae90d7da11e680dcc604f685ebec.jpg","Интернет-картинка")</f>
        <v>Интернет-картинка</v>
      </c>
      <c r="L113" s="9"/>
      <c r="M113" s="9">
        <f t="shared" si="8"/>
        <v>0</v>
      </c>
    </row>
    <row r="114" spans="1:13" ht="81" customHeight="1" outlineLevel="4" x14ac:dyDescent="0.2">
      <c r="A114" s="7"/>
      <c r="B114" s="8" t="s">
        <v>457</v>
      </c>
      <c r="C114" s="9" t="s">
        <v>458</v>
      </c>
      <c r="D114" s="9" t="s">
        <v>414</v>
      </c>
      <c r="E114" s="9"/>
      <c r="F114" s="9" t="s">
        <v>44</v>
      </c>
      <c r="G114" s="9" t="s">
        <v>183</v>
      </c>
      <c r="H114" s="9" t="s">
        <v>46</v>
      </c>
      <c r="I114" s="9"/>
      <c r="J114" s="9" t="s">
        <v>408</v>
      </c>
      <c r="K114" s="10" t="str">
        <f>HYPERLINK("http://kvadra-group.ru/mag/index.php?route=product/product&amp;path=3546_3547_3550&amp;product_id=53856","Интернет-картинка")</f>
        <v>Интернет-картинка</v>
      </c>
      <c r="L114" s="9"/>
      <c r="M114" s="9">
        <f t="shared" si="8"/>
        <v>0</v>
      </c>
    </row>
    <row r="115" spans="1:13" ht="81" customHeight="1" outlineLevel="4" x14ac:dyDescent="0.2">
      <c r="A115" s="7"/>
      <c r="B115" s="8" t="s">
        <v>459</v>
      </c>
      <c r="C115" s="9" t="s">
        <v>460</v>
      </c>
      <c r="D115" s="9" t="s">
        <v>414</v>
      </c>
      <c r="E115" s="9"/>
      <c r="F115" s="9" t="s">
        <v>44</v>
      </c>
      <c r="G115" s="9" t="s">
        <v>183</v>
      </c>
      <c r="H115" s="9" t="s">
        <v>46</v>
      </c>
      <c r="I115" s="9" t="s">
        <v>461</v>
      </c>
      <c r="J115" s="9" t="s">
        <v>89</v>
      </c>
      <c r="K115" s="10" t="str">
        <f>HYPERLINK("http://kvadra-group.ru/mag/image/catalog/import_files/5b/5b0966cae20411e680dd997c1882ea4e_5b0966cbe20411e680dd997c1882ea4e.jpg","Интернет-картинка")</f>
        <v>Интернет-картинка</v>
      </c>
      <c r="L115" s="9"/>
      <c r="M115" s="9">
        <f t="shared" si="8"/>
        <v>0</v>
      </c>
    </row>
    <row r="116" spans="1:13" ht="81" customHeight="1" outlineLevel="4" x14ac:dyDescent="0.2">
      <c r="A116" s="7"/>
      <c r="B116" s="8" t="s">
        <v>462</v>
      </c>
      <c r="C116" s="9" t="s">
        <v>463</v>
      </c>
      <c r="D116" s="9" t="s">
        <v>414</v>
      </c>
      <c r="E116" s="9"/>
      <c r="F116" s="9" t="s">
        <v>94</v>
      </c>
      <c r="G116" s="9" t="s">
        <v>183</v>
      </c>
      <c r="H116" s="9" t="s">
        <v>46</v>
      </c>
      <c r="I116" s="9" t="s">
        <v>464</v>
      </c>
      <c r="J116" s="9" t="s">
        <v>465</v>
      </c>
      <c r="K116" s="10" t="str">
        <f>HYPERLINK("http://kvadra-group.ru/mag/image/catalog/import_files/eb/eb7bdf3ce6b911e680dd997c1882ea4e_eb7bdf3de6b911e680dd997c1882ea4e.jpg","Интернет-картинка")</f>
        <v>Интернет-картинка</v>
      </c>
      <c r="L116" s="9"/>
      <c r="M116" s="9">
        <f t="shared" si="8"/>
        <v>0</v>
      </c>
    </row>
    <row r="117" spans="1:13" ht="81" customHeight="1" outlineLevel="4" x14ac:dyDescent="0.2">
      <c r="A117" s="7"/>
      <c r="B117" s="8" t="s">
        <v>466</v>
      </c>
      <c r="C117" s="9" t="s">
        <v>467</v>
      </c>
      <c r="D117" s="9" t="s">
        <v>414</v>
      </c>
      <c r="E117" s="9"/>
      <c r="F117" s="9" t="s">
        <v>44</v>
      </c>
      <c r="G117" s="9" t="s">
        <v>183</v>
      </c>
      <c r="H117" s="9" t="s">
        <v>46</v>
      </c>
      <c r="I117" s="9" t="s">
        <v>468</v>
      </c>
      <c r="J117" s="9" t="s">
        <v>469</v>
      </c>
      <c r="K117" s="10" t="str">
        <f>HYPERLINK("http://kvadra-group.ru/mag/image/catalog/import_files/da/da6644ebd5c011e68accce5fbf9caedc_5426ae86d7da11e680dcc604f685ebec.jpg","Интернет-картинка")</f>
        <v>Интернет-картинка</v>
      </c>
      <c r="L117" s="9"/>
      <c r="M117" s="9">
        <f t="shared" si="8"/>
        <v>0</v>
      </c>
    </row>
    <row r="118" spans="1:13" ht="81" customHeight="1" outlineLevel="4" x14ac:dyDescent="0.2">
      <c r="A118" s="7"/>
      <c r="B118" s="8" t="s">
        <v>470</v>
      </c>
      <c r="C118" s="9" t="s">
        <v>471</v>
      </c>
      <c r="D118" s="9" t="s">
        <v>414</v>
      </c>
      <c r="E118" s="9"/>
      <c r="F118" s="9" t="s">
        <v>44</v>
      </c>
      <c r="G118" s="9" t="s">
        <v>183</v>
      </c>
      <c r="H118" s="9" t="s">
        <v>46</v>
      </c>
      <c r="I118" s="9" t="s">
        <v>472</v>
      </c>
      <c r="J118" s="9" t="s">
        <v>273</v>
      </c>
      <c r="K118" s="10" t="str">
        <f>HYPERLINK("http://kvadra-group.ru/mag/image/catalog/import_files/da/da6644ecd5c011e68accce5fbf9caedc_5426ae87d7da11e680dcc604f685ebec.jpg","Интернет-картинка")</f>
        <v>Интернет-картинка</v>
      </c>
      <c r="L118" s="9"/>
      <c r="M118" s="9">
        <f t="shared" si="8"/>
        <v>0</v>
      </c>
    </row>
    <row r="119" spans="1:13" ht="81" customHeight="1" outlineLevel="4" x14ac:dyDescent="0.2">
      <c r="A119" s="7"/>
      <c r="B119" s="8" t="s">
        <v>473</v>
      </c>
      <c r="C119" s="9" t="s">
        <v>474</v>
      </c>
      <c r="D119" s="9" t="s">
        <v>414</v>
      </c>
      <c r="E119" s="9"/>
      <c r="F119" s="9" t="s">
        <v>44</v>
      </c>
      <c r="G119" s="9" t="s">
        <v>183</v>
      </c>
      <c r="H119" s="9" t="s">
        <v>46</v>
      </c>
      <c r="I119" s="9" t="s">
        <v>475</v>
      </c>
      <c r="J119" s="9" t="s">
        <v>476</v>
      </c>
      <c r="K119" s="10" t="str">
        <f>HYPERLINK("http://kvadra-group.ru/mag/image/catalog/import_files/da/da6644edd5c011e68accce5fbf9caedc_83a8dac6d7ee11e680dcc604f685ebec.jpg","Интернет-картинка")</f>
        <v>Интернет-картинка</v>
      </c>
      <c r="L119" s="9"/>
      <c r="M119" s="9">
        <f t="shared" si="8"/>
        <v>0</v>
      </c>
    </row>
    <row r="120" spans="1:13" ht="81" customHeight="1" outlineLevel="4" x14ac:dyDescent="0.2">
      <c r="A120" s="7"/>
      <c r="B120" s="8" t="s">
        <v>477</v>
      </c>
      <c r="C120" s="9" t="s">
        <v>478</v>
      </c>
      <c r="D120" s="9" t="s">
        <v>414</v>
      </c>
      <c r="E120" s="9"/>
      <c r="F120" s="9" t="s">
        <v>44</v>
      </c>
      <c r="G120" s="9" t="s">
        <v>183</v>
      </c>
      <c r="H120" s="9" t="s">
        <v>46</v>
      </c>
      <c r="I120" s="9" t="s">
        <v>479</v>
      </c>
      <c r="J120" s="9" t="s">
        <v>480</v>
      </c>
      <c r="K120" s="10" t="str">
        <f>HYPERLINK("http://kvadra-group.ru/mag/image/catalog/import_files/da/da6644eed5c011e68accce5fbf9caedc_89ad0b08d7ee11e680dcc604f685ebec.jpg","Интернет-картинка")</f>
        <v>Интернет-картинка</v>
      </c>
      <c r="L120" s="9"/>
      <c r="M120" s="9">
        <f t="shared" si="8"/>
        <v>0</v>
      </c>
    </row>
    <row r="121" spans="1:13" ht="81" customHeight="1" outlineLevel="4" x14ac:dyDescent="0.2">
      <c r="A121" s="7"/>
      <c r="B121" s="8" t="s">
        <v>481</v>
      </c>
      <c r="C121" s="9" t="s">
        <v>482</v>
      </c>
      <c r="D121" s="9" t="s">
        <v>414</v>
      </c>
      <c r="E121" s="9"/>
      <c r="F121" s="9" t="s">
        <v>44</v>
      </c>
      <c r="G121" s="9" t="s">
        <v>183</v>
      </c>
      <c r="H121" s="9" t="s">
        <v>46</v>
      </c>
      <c r="I121" s="9" t="s">
        <v>483</v>
      </c>
      <c r="J121" s="9" t="s">
        <v>484</v>
      </c>
      <c r="K121" s="10" t="str">
        <f>HYPERLINK("http://kvadra-group.ru/mag/image/catalog/import_files/ae/ae6f4754d5c011e68accce5fbf9caedc_ffdf4dcbd7dc11e680dcc604f685ebec.jpg","Интернет-картинка")</f>
        <v>Интернет-картинка</v>
      </c>
      <c r="L121" s="9"/>
      <c r="M121" s="9">
        <f t="shared" si="8"/>
        <v>0</v>
      </c>
    </row>
    <row r="122" spans="1:13" ht="81" customHeight="1" outlineLevel="4" x14ac:dyDescent="0.2">
      <c r="A122" s="7"/>
      <c r="B122" s="8" t="s">
        <v>485</v>
      </c>
      <c r="C122" s="9" t="s">
        <v>486</v>
      </c>
      <c r="D122" s="9" t="s">
        <v>487</v>
      </c>
      <c r="E122" s="9"/>
      <c r="F122" s="9" t="s">
        <v>132</v>
      </c>
      <c r="G122" s="9" t="s">
        <v>183</v>
      </c>
      <c r="H122" s="9" t="s">
        <v>46</v>
      </c>
      <c r="I122" s="9" t="s">
        <v>488</v>
      </c>
      <c r="J122" s="9" t="s">
        <v>327</v>
      </c>
      <c r="K122" s="10" t="str">
        <f>HYPERLINK("http://kvadra-group.ru/mag/image/catalog/import_files/2f/2f06d616547711ea9498000c29b65012_6b6482b3547711ea9498000c29b65012.jpg","Интернет-картинка")</f>
        <v>Интернет-картинка</v>
      </c>
      <c r="L122" s="9"/>
      <c r="M122" s="9">
        <f t="shared" si="8"/>
        <v>0</v>
      </c>
    </row>
    <row r="123" spans="1:13" ht="81" customHeight="1" outlineLevel="4" x14ac:dyDescent="0.2">
      <c r="A123" s="7"/>
      <c r="B123" s="8" t="s">
        <v>489</v>
      </c>
      <c r="C123" s="9" t="s">
        <v>490</v>
      </c>
      <c r="D123" s="9" t="s">
        <v>491</v>
      </c>
      <c r="E123" s="9"/>
      <c r="F123" s="9" t="s">
        <v>132</v>
      </c>
      <c r="G123" s="9" t="s">
        <v>183</v>
      </c>
      <c r="H123" s="9" t="s">
        <v>46</v>
      </c>
      <c r="I123" s="9" t="s">
        <v>492</v>
      </c>
      <c r="J123" s="9" t="s">
        <v>313</v>
      </c>
      <c r="K123" s="10" t="str">
        <f>HYPERLINK("http://kvadra-group.ru/mag/image/catalog/import_files/70/70d6c7df51cd11ea9498000c29b65012_81d8874851cd11ea9498000c29b65012.jpg","Интернет-картинка")</f>
        <v>Интернет-картинка</v>
      </c>
      <c r="L123" s="9"/>
      <c r="M123" s="9">
        <f t="shared" si="8"/>
        <v>0</v>
      </c>
    </row>
    <row r="124" spans="1:13" ht="81" customHeight="1" outlineLevel="4" x14ac:dyDescent="0.2">
      <c r="A124" s="7"/>
      <c r="B124" s="8" t="s">
        <v>493</v>
      </c>
      <c r="C124" s="9" t="s">
        <v>494</v>
      </c>
      <c r="D124" s="9" t="s">
        <v>495</v>
      </c>
      <c r="E124" s="9"/>
      <c r="F124" s="9" t="s">
        <v>132</v>
      </c>
      <c r="G124" s="9" t="s">
        <v>183</v>
      </c>
      <c r="H124" s="9" t="s">
        <v>46</v>
      </c>
      <c r="I124" s="9" t="s">
        <v>496</v>
      </c>
      <c r="J124" s="9" t="s">
        <v>497</v>
      </c>
      <c r="K124" s="10" t="str">
        <f>HYPERLINK("http://kvadra-group.ru/mag/image/catalog/import_files/8f/8f608479547711ea9498000c29b65012_a228e7a2547711ea9498000c29b65012.jpg","Интернет-картинка")</f>
        <v>Интернет-картинка</v>
      </c>
      <c r="L124" s="9"/>
      <c r="M124" s="9">
        <f t="shared" si="8"/>
        <v>0</v>
      </c>
    </row>
    <row r="125" spans="1:13" ht="81" customHeight="1" outlineLevel="4" x14ac:dyDescent="0.2">
      <c r="A125" s="7"/>
      <c r="B125" s="8" t="s">
        <v>498</v>
      </c>
      <c r="C125" s="9" t="s">
        <v>499</v>
      </c>
      <c r="D125" s="9" t="s">
        <v>500</v>
      </c>
      <c r="E125" s="9"/>
      <c r="F125" s="9" t="s">
        <v>132</v>
      </c>
      <c r="G125" s="9" t="s">
        <v>183</v>
      </c>
      <c r="H125" s="9" t="s">
        <v>46</v>
      </c>
      <c r="I125" s="9" t="s">
        <v>501</v>
      </c>
      <c r="J125" s="9" t="s">
        <v>502</v>
      </c>
      <c r="K125" s="10" t="str">
        <f>HYPERLINK("http://kvadra-group.ru/mag/image/catalog/import_files/91/9111460651cd11ea9498000c29b65012_a73e978e51cd11ea9498000c29b65012.jpg","Интернет-картинка")</f>
        <v>Интернет-картинка</v>
      </c>
      <c r="L125" s="9"/>
      <c r="M125" s="9">
        <f t="shared" si="8"/>
        <v>0</v>
      </c>
    </row>
    <row r="126" spans="1:13" ht="81" customHeight="1" outlineLevel="4" x14ac:dyDescent="0.2">
      <c r="A126" s="7"/>
      <c r="B126" s="8" t="s">
        <v>503</v>
      </c>
      <c r="C126" s="9" t="s">
        <v>504</v>
      </c>
      <c r="D126" s="9" t="s">
        <v>505</v>
      </c>
      <c r="E126" s="9"/>
      <c r="F126" s="9" t="s">
        <v>132</v>
      </c>
      <c r="G126" s="9" t="s">
        <v>183</v>
      </c>
      <c r="H126" s="9" t="s">
        <v>46</v>
      </c>
      <c r="I126" s="9" t="s">
        <v>506</v>
      </c>
      <c r="J126" s="9" t="s">
        <v>484</v>
      </c>
      <c r="K126" s="10" t="str">
        <f>HYPERLINK("http://kvadra-group.ru/mag/image/catalog/import_files/d0/d056caa451cc11ea9498000c29b65012_e35aa9d451cc11ea9498000c29b65012.jpg","Интернет-картинка")</f>
        <v>Интернет-картинка</v>
      </c>
      <c r="L126" s="9"/>
      <c r="M126" s="9">
        <f t="shared" si="8"/>
        <v>0</v>
      </c>
    </row>
    <row r="127" spans="1:13" ht="81" customHeight="1" outlineLevel="4" x14ac:dyDescent="0.2">
      <c r="A127" s="7"/>
      <c r="B127" s="8" t="s">
        <v>507</v>
      </c>
      <c r="C127" s="9" t="s">
        <v>508</v>
      </c>
      <c r="D127" s="9" t="s">
        <v>509</v>
      </c>
      <c r="E127" s="9"/>
      <c r="F127" s="9" t="s">
        <v>132</v>
      </c>
      <c r="G127" s="9" t="s">
        <v>183</v>
      </c>
      <c r="H127" s="9" t="s">
        <v>46</v>
      </c>
      <c r="I127" s="9" t="s">
        <v>510</v>
      </c>
      <c r="J127" s="9" t="s">
        <v>511</v>
      </c>
      <c r="K127" s="10" t="str">
        <f>HYPERLINK("http://kvadra-group.ru/mag/image/catalog/import_files/b6/b621903d51cd11ea9498000c29b65012_cd69f6e751cd11ea9498000c29b65012.jpg","Интернет-картинка")</f>
        <v>Интернет-картинка</v>
      </c>
      <c r="L127" s="9"/>
      <c r="M127" s="9">
        <f t="shared" si="8"/>
        <v>0</v>
      </c>
    </row>
    <row r="128" spans="1:13" ht="81" customHeight="1" outlineLevel="4" x14ac:dyDescent="0.2">
      <c r="A128" s="7"/>
      <c r="B128" s="8" t="s">
        <v>512</v>
      </c>
      <c r="C128" s="9" t="s">
        <v>513</v>
      </c>
      <c r="D128" s="9" t="s">
        <v>514</v>
      </c>
      <c r="E128" s="9"/>
      <c r="F128" s="9" t="s">
        <v>132</v>
      </c>
      <c r="G128" s="9" t="s">
        <v>183</v>
      </c>
      <c r="H128" s="9" t="s">
        <v>46</v>
      </c>
      <c r="I128" s="9" t="s">
        <v>515</v>
      </c>
      <c r="J128" s="9" t="s">
        <v>516</v>
      </c>
      <c r="K128" s="10" t="str">
        <f>HYPERLINK("http://kvadra-group.ru/mag/image/catalog/import_files/ce/ce37f6f5d5c011e68accce5fbf9caedc_f20f0d75d7db11e680dcc604f685ebec.jpg","Интернет-картинка")</f>
        <v>Интернет-картинка</v>
      </c>
      <c r="L128" s="9"/>
      <c r="M128" s="9">
        <f t="shared" si="8"/>
        <v>0</v>
      </c>
    </row>
    <row r="129" spans="1:13" ht="81" customHeight="1" outlineLevel="4" x14ac:dyDescent="0.2">
      <c r="A129" s="7"/>
      <c r="B129" s="8" t="s">
        <v>517</v>
      </c>
      <c r="C129" s="9" t="s">
        <v>518</v>
      </c>
      <c r="D129" s="9" t="s">
        <v>514</v>
      </c>
      <c r="E129" s="9"/>
      <c r="F129" s="9" t="s">
        <v>132</v>
      </c>
      <c r="G129" s="9" t="s">
        <v>183</v>
      </c>
      <c r="H129" s="9" t="s">
        <v>46</v>
      </c>
      <c r="I129" s="9" t="s">
        <v>519</v>
      </c>
      <c r="J129" s="9" t="s">
        <v>520</v>
      </c>
      <c r="K129" s="10" t="str">
        <f>HYPERLINK("http://kvadra-group.ru/mag/image/catalog/import_files/c1/c1a91144d5c011e68accce5fbf9caedc_fac641ded7da11e680dcc604f685ebec.jpg","Интернет-картинка")</f>
        <v>Интернет-картинка</v>
      </c>
      <c r="L129" s="9"/>
      <c r="M129" s="9">
        <f t="shared" si="8"/>
        <v>0</v>
      </c>
    </row>
    <row r="130" spans="1:13" ht="81" customHeight="1" outlineLevel="4" x14ac:dyDescent="0.2">
      <c r="A130" s="7"/>
      <c r="B130" s="8" t="s">
        <v>521</v>
      </c>
      <c r="C130" s="9" t="s">
        <v>522</v>
      </c>
      <c r="D130" s="9" t="s">
        <v>523</v>
      </c>
      <c r="E130" s="9"/>
      <c r="F130" s="9" t="s">
        <v>132</v>
      </c>
      <c r="G130" s="9" t="s">
        <v>183</v>
      </c>
      <c r="H130" s="9" t="s">
        <v>46</v>
      </c>
      <c r="I130" s="9" t="s">
        <v>524</v>
      </c>
      <c r="J130" s="9" t="s">
        <v>525</v>
      </c>
      <c r="K130" s="10" t="str">
        <f>HYPERLINK("http://kvadra-group.ru/mag/image/catalog/import_files/ce/ce37f6f3d5c011e68accce5fbf9caedc_ebf7cac4d7db11e680dcc604f685ebec.jpg","Интернет-картинка")</f>
        <v>Интернет-картинка</v>
      </c>
      <c r="L130" s="9"/>
      <c r="M130" s="9">
        <f t="shared" si="8"/>
        <v>0</v>
      </c>
    </row>
    <row r="131" spans="1:13" ht="81" customHeight="1" outlineLevel="4" x14ac:dyDescent="0.2">
      <c r="A131" s="7"/>
      <c r="B131" s="8" t="s">
        <v>526</v>
      </c>
      <c r="C131" s="9" t="s">
        <v>527</v>
      </c>
      <c r="D131" s="9" t="s">
        <v>523</v>
      </c>
      <c r="E131" s="9"/>
      <c r="F131" s="9" t="s">
        <v>132</v>
      </c>
      <c r="G131" s="9" t="s">
        <v>183</v>
      </c>
      <c r="H131" s="9" t="s">
        <v>46</v>
      </c>
      <c r="I131" s="9" t="s">
        <v>528</v>
      </c>
      <c r="J131" s="9" t="s">
        <v>529</v>
      </c>
      <c r="K131" s="10" t="str">
        <f>HYPERLINK("http://kvadra-group.ru/mag/image/catalog/import_files/c8/c80b99b0d5c011e68accce5fbf9caedc_1930e936d7db11e680dcc604f685ebec.jpg","Интернет-картинка")</f>
        <v>Интернет-картинка</v>
      </c>
      <c r="L131" s="9"/>
      <c r="M131" s="9">
        <f t="shared" si="8"/>
        <v>0</v>
      </c>
    </row>
    <row r="132" spans="1:13" ht="81" customHeight="1" outlineLevel="4" x14ac:dyDescent="0.2">
      <c r="A132" s="7"/>
      <c r="B132" s="8" t="s">
        <v>530</v>
      </c>
      <c r="C132" s="9" t="s">
        <v>531</v>
      </c>
      <c r="D132" s="9" t="s">
        <v>523</v>
      </c>
      <c r="E132" s="9"/>
      <c r="F132" s="9" t="s">
        <v>132</v>
      </c>
      <c r="G132" s="9" t="s">
        <v>183</v>
      </c>
      <c r="H132" s="9" t="s">
        <v>46</v>
      </c>
      <c r="I132" s="9" t="s">
        <v>532</v>
      </c>
      <c r="J132" s="9" t="s">
        <v>533</v>
      </c>
      <c r="K132" s="10" t="str">
        <f>HYPERLINK("http://kvadra-group.ru/mag/image/catalog/import_files/c8/c80b99b2d5c011e68accce5fbf9caedc_1930e938d7db11e680dcc604f685ebec.jpg","Интернет-картинка")</f>
        <v>Интернет-картинка</v>
      </c>
      <c r="L132" s="9"/>
      <c r="M132" s="9">
        <f t="shared" si="8"/>
        <v>0</v>
      </c>
    </row>
    <row r="133" spans="1:13" ht="81" customHeight="1" outlineLevel="4" x14ac:dyDescent="0.2">
      <c r="A133" s="7"/>
      <c r="B133" s="8" t="s">
        <v>534</v>
      </c>
      <c r="C133" s="9" t="s">
        <v>535</v>
      </c>
      <c r="D133" s="9" t="s">
        <v>523</v>
      </c>
      <c r="E133" s="9"/>
      <c r="F133" s="9" t="s">
        <v>132</v>
      </c>
      <c r="G133" s="9" t="s">
        <v>183</v>
      </c>
      <c r="H133" s="9" t="s">
        <v>46</v>
      </c>
      <c r="I133" s="9" t="s">
        <v>536</v>
      </c>
      <c r="J133" s="9" t="s">
        <v>537</v>
      </c>
      <c r="K133" s="10" t="str">
        <f>HYPERLINK("http://kvadra-group.ru/mag/image/catalog/import_files/ce/ce37f67bd5c011e68accce5fbf9caedc_b9fe40b2d7db11e680dcc604f685ebec.jpg","Интернет-картинка")</f>
        <v>Интернет-картинка</v>
      </c>
      <c r="L133" s="9"/>
      <c r="M133" s="9">
        <f t="shared" si="8"/>
        <v>0</v>
      </c>
    </row>
    <row r="134" spans="1:13" ht="81" customHeight="1" outlineLevel="4" x14ac:dyDescent="0.2">
      <c r="A134" s="7"/>
      <c r="B134" s="8" t="s">
        <v>538</v>
      </c>
      <c r="C134" s="9" t="s">
        <v>539</v>
      </c>
      <c r="D134" s="9" t="s">
        <v>523</v>
      </c>
      <c r="E134" s="9"/>
      <c r="F134" s="9" t="s">
        <v>44</v>
      </c>
      <c r="G134" s="9" t="s">
        <v>183</v>
      </c>
      <c r="H134" s="9" t="s">
        <v>46</v>
      </c>
      <c r="I134" s="9" t="s">
        <v>540</v>
      </c>
      <c r="J134" s="9" t="s">
        <v>541</v>
      </c>
      <c r="K134" s="10" t="str">
        <f>HYPERLINK("http://kvadra-group.ru/mag/image/catalog/import_files/d2/d2939e3451cb11ea9498000c29b65012_de488f3351cb11ea9498000c29b65012.jpg","Интернет-картинка")</f>
        <v>Интернет-картинка</v>
      </c>
      <c r="L134" s="9"/>
      <c r="M134" s="9">
        <f t="shared" si="8"/>
        <v>0</v>
      </c>
    </row>
    <row r="135" spans="1:13" ht="81" customHeight="1" outlineLevel="4" x14ac:dyDescent="0.2">
      <c r="A135" s="7"/>
      <c r="B135" s="8" t="s">
        <v>542</v>
      </c>
      <c r="C135" s="9" t="s">
        <v>543</v>
      </c>
      <c r="D135" s="9" t="s">
        <v>523</v>
      </c>
      <c r="E135" s="9"/>
      <c r="F135" s="9" t="s">
        <v>132</v>
      </c>
      <c r="G135" s="9" t="s">
        <v>183</v>
      </c>
      <c r="H135" s="9" t="s">
        <v>46</v>
      </c>
      <c r="I135" s="9" t="s">
        <v>544</v>
      </c>
      <c r="J135" s="9" t="s">
        <v>545</v>
      </c>
      <c r="K135" s="10" t="str">
        <f>HYPERLINK("http://kvadra-group.ru/mag/image/catalog/import_files/d6/d680fd14593711ea9499000c29b65012_e8b0e1f5593711ea9499000c29b65012.jpg","Интернет-картинка")</f>
        <v>Интернет-картинка</v>
      </c>
      <c r="L135" s="9"/>
      <c r="M135" s="9">
        <f t="shared" si="8"/>
        <v>0</v>
      </c>
    </row>
    <row r="136" spans="1:13" ht="81" customHeight="1" outlineLevel="4" x14ac:dyDescent="0.2">
      <c r="A136" s="7"/>
      <c r="B136" s="8" t="s">
        <v>546</v>
      </c>
      <c r="C136" s="9" t="s">
        <v>547</v>
      </c>
      <c r="D136" s="9" t="s">
        <v>523</v>
      </c>
      <c r="E136" s="9"/>
      <c r="F136" s="9" t="s">
        <v>132</v>
      </c>
      <c r="G136" s="9" t="s">
        <v>183</v>
      </c>
      <c r="H136" s="9" t="s">
        <v>46</v>
      </c>
      <c r="I136" s="9" t="s">
        <v>548</v>
      </c>
      <c r="J136" s="9" t="s">
        <v>549</v>
      </c>
      <c r="K136" s="10" t="str">
        <f>HYPERLINK("http://kvadra-group.ru/mag/image/catalog/import_files/da/da66451bd5c011e68accce5fbf9caedc_604e0cf5d7da11e680dcc604f685ebec.jpg","Интернет-картинка")</f>
        <v>Интернет-картинка</v>
      </c>
      <c r="L136" s="9"/>
      <c r="M136" s="9">
        <f t="shared" si="8"/>
        <v>0</v>
      </c>
    </row>
    <row r="137" spans="1:13" ht="81" customHeight="1" outlineLevel="4" x14ac:dyDescent="0.2">
      <c r="A137" s="7"/>
      <c r="B137" s="8" t="s">
        <v>550</v>
      </c>
      <c r="C137" s="9" t="s">
        <v>551</v>
      </c>
      <c r="D137" s="9" t="s">
        <v>552</v>
      </c>
      <c r="E137" s="9"/>
      <c r="F137" s="9" t="s">
        <v>132</v>
      </c>
      <c r="G137" s="9" t="s">
        <v>183</v>
      </c>
      <c r="H137" s="9" t="s">
        <v>46</v>
      </c>
      <c r="I137" s="9" t="s">
        <v>553</v>
      </c>
      <c r="J137" s="9" t="s">
        <v>554</v>
      </c>
      <c r="K137" s="10" t="str">
        <f>HYPERLINK("http://kvadra-group.ru/mag/image/catalog/import_files/ce/ce37f67cd5c011e68accce5fbf9caedc_b9fe40b3d7db11e680dcc604f685ebec.jpg","Интернет-картинка")</f>
        <v>Интернет-картинка</v>
      </c>
      <c r="L137" s="9"/>
      <c r="M137" s="9">
        <f t="shared" ref="M137:M147" si="9">L137*G137</f>
        <v>0</v>
      </c>
    </row>
    <row r="138" spans="1:13" ht="81" customHeight="1" outlineLevel="4" x14ac:dyDescent="0.2">
      <c r="A138" s="7"/>
      <c r="B138" s="8" t="s">
        <v>555</v>
      </c>
      <c r="C138" s="9" t="s">
        <v>556</v>
      </c>
      <c r="D138" s="9" t="s">
        <v>557</v>
      </c>
      <c r="E138" s="9"/>
      <c r="F138" s="9" t="s">
        <v>232</v>
      </c>
      <c r="G138" s="9" t="s">
        <v>183</v>
      </c>
      <c r="H138" s="9" t="s">
        <v>46</v>
      </c>
      <c r="I138" s="9" t="s">
        <v>558</v>
      </c>
      <c r="J138" s="9" t="s">
        <v>559</v>
      </c>
      <c r="K138" s="10" t="str">
        <f>HYPERLINK("http://kvadra-group.ru/mag/image/catalog/import_files/ed/ed51e826593611ea9499000c29b65012_ff278273593611ea9499000c29b65012.jpg","Интернет-картинка")</f>
        <v>Интернет-картинка</v>
      </c>
      <c r="L138" s="9"/>
      <c r="M138" s="9">
        <f t="shared" si="9"/>
        <v>0</v>
      </c>
    </row>
    <row r="139" spans="1:13" ht="81" customHeight="1" outlineLevel="4" x14ac:dyDescent="0.2">
      <c r="A139" s="7"/>
      <c r="B139" s="8" t="s">
        <v>560</v>
      </c>
      <c r="C139" s="9" t="s">
        <v>561</v>
      </c>
      <c r="D139" s="9" t="s">
        <v>557</v>
      </c>
      <c r="E139" s="9"/>
      <c r="F139" s="9" t="s">
        <v>232</v>
      </c>
      <c r="G139" s="9" t="s">
        <v>183</v>
      </c>
      <c r="H139" s="9" t="s">
        <v>46</v>
      </c>
      <c r="I139" s="9" t="s">
        <v>562</v>
      </c>
      <c r="J139" s="9" t="s">
        <v>563</v>
      </c>
      <c r="K139" s="10" t="str">
        <f>HYPERLINK("http://kvadra-group.ru/mag/image/catalog/import_files/01/0161a724529b11ea9498000c29b65012_1acda8fc529b11ea9498000c29b65012.jpg","Интернет-картинка")</f>
        <v>Интернет-картинка</v>
      </c>
      <c r="L139" s="9"/>
      <c r="M139" s="9">
        <f t="shared" si="9"/>
        <v>0</v>
      </c>
    </row>
    <row r="140" spans="1:13" ht="81" customHeight="1" outlineLevel="4" x14ac:dyDescent="0.2">
      <c r="A140" s="7"/>
      <c r="B140" s="8" t="s">
        <v>564</v>
      </c>
      <c r="C140" s="9" t="s">
        <v>565</v>
      </c>
      <c r="D140" s="9" t="s">
        <v>557</v>
      </c>
      <c r="E140" s="9"/>
      <c r="F140" s="9" t="s">
        <v>232</v>
      </c>
      <c r="G140" s="9" t="s">
        <v>183</v>
      </c>
      <c r="H140" s="9" t="s">
        <v>46</v>
      </c>
      <c r="I140" s="9" t="s">
        <v>566</v>
      </c>
      <c r="J140" s="9" t="s">
        <v>567</v>
      </c>
      <c r="K140" s="10" t="str">
        <f>HYPERLINK("http://kvadra-group.ru/mag/image/catalog/import_files/84/84e261db593711ea9499000c29b65012_a63a8ed5593711ea9499000c29b65012.jpg","Интернет-картинка")</f>
        <v>Интернет-картинка</v>
      </c>
      <c r="L140" s="9"/>
      <c r="M140" s="9">
        <f t="shared" si="9"/>
        <v>0</v>
      </c>
    </row>
    <row r="141" spans="1:13" ht="81" customHeight="1" outlineLevel="4" x14ac:dyDescent="0.2">
      <c r="A141" s="7"/>
      <c r="B141" s="8" t="s">
        <v>568</v>
      </c>
      <c r="C141" s="9" t="s">
        <v>569</v>
      </c>
      <c r="D141" s="9" t="s">
        <v>557</v>
      </c>
      <c r="E141" s="9"/>
      <c r="F141" s="9" t="s">
        <v>232</v>
      </c>
      <c r="G141" s="9" t="s">
        <v>183</v>
      </c>
      <c r="H141" s="9" t="s">
        <v>46</v>
      </c>
      <c r="I141" s="9" t="s">
        <v>570</v>
      </c>
      <c r="J141" s="9" t="s">
        <v>571</v>
      </c>
      <c r="K141" s="10" t="str">
        <f>HYPERLINK("http://kvadra-group.ru/mag/image/catalog/import_files/ae/ae91d0cb593711ea9499000c29b65012_c291f041593711ea9499000c29b65012.jpg","Интернет-картинка")</f>
        <v>Интернет-картинка</v>
      </c>
      <c r="L141" s="9"/>
      <c r="M141" s="9">
        <f t="shared" si="9"/>
        <v>0</v>
      </c>
    </row>
    <row r="142" spans="1:13" ht="81" customHeight="1" outlineLevel="4" x14ac:dyDescent="0.2">
      <c r="A142" s="7"/>
      <c r="B142" s="8" t="s">
        <v>572</v>
      </c>
      <c r="C142" s="9" t="s">
        <v>573</v>
      </c>
      <c r="D142" s="9" t="s">
        <v>574</v>
      </c>
      <c r="E142" s="9"/>
      <c r="F142" s="9" t="s">
        <v>232</v>
      </c>
      <c r="G142" s="9" t="s">
        <v>183</v>
      </c>
      <c r="H142" s="9" t="s">
        <v>46</v>
      </c>
      <c r="I142" s="9" t="s">
        <v>575</v>
      </c>
      <c r="J142" s="9" t="s">
        <v>58</v>
      </c>
      <c r="K142" s="10" t="str">
        <f>HYPERLINK("http://kvadra-group.ru/mag/image/catalog/import_files/da/da664422d5c011e68accce5fbf9caedc_5a23b810d7da11e680dcc604f685ebec.jpg","Интернет-картинка")</f>
        <v>Интернет-картинка</v>
      </c>
      <c r="L142" s="9"/>
      <c r="M142" s="9">
        <f t="shared" si="9"/>
        <v>0</v>
      </c>
    </row>
    <row r="143" spans="1:13" ht="81" customHeight="1" outlineLevel="4" x14ac:dyDescent="0.2">
      <c r="A143" s="7"/>
      <c r="B143" s="8" t="s">
        <v>576</v>
      </c>
      <c r="C143" s="9" t="s">
        <v>577</v>
      </c>
      <c r="D143" s="9" t="s">
        <v>574</v>
      </c>
      <c r="E143" s="9"/>
      <c r="F143" s="9" t="s">
        <v>232</v>
      </c>
      <c r="G143" s="9" t="s">
        <v>183</v>
      </c>
      <c r="H143" s="9" t="s">
        <v>46</v>
      </c>
      <c r="I143" s="9" t="s">
        <v>578</v>
      </c>
      <c r="J143" s="9" t="s">
        <v>273</v>
      </c>
      <c r="K143" s="10" t="str">
        <f>HYPERLINK("http://kvadra-group.ru/mag/image/catalog/import_files/da/da664424d5c011e68accce5fbf9caedc_5a23b812d7da11e680dcc604f685ebec.jpg","Интернет-картинка")</f>
        <v>Интернет-картинка</v>
      </c>
      <c r="L143" s="9"/>
      <c r="M143" s="9">
        <f t="shared" si="9"/>
        <v>0</v>
      </c>
    </row>
    <row r="144" spans="1:13" ht="81" customHeight="1" outlineLevel="4" x14ac:dyDescent="0.2">
      <c r="A144" s="7"/>
      <c r="B144" s="8" t="s">
        <v>579</v>
      </c>
      <c r="C144" s="9" t="s">
        <v>580</v>
      </c>
      <c r="D144" s="9" t="s">
        <v>574</v>
      </c>
      <c r="E144" s="9"/>
      <c r="F144" s="9" t="s">
        <v>232</v>
      </c>
      <c r="G144" s="9" t="s">
        <v>183</v>
      </c>
      <c r="H144" s="9" t="s">
        <v>46</v>
      </c>
      <c r="I144" s="9" t="s">
        <v>581</v>
      </c>
      <c r="J144" s="9" t="s">
        <v>582</v>
      </c>
      <c r="K144" s="10" t="str">
        <f>HYPERLINK("http://kvadra-group.ru/mag/image/catalog/import_files/da/da664423d5c011e68accce5fbf9caedc_5a23b811d7da11e680dcc604f685ebec.jpg","Интернет-картинка")</f>
        <v>Интернет-картинка</v>
      </c>
      <c r="L144" s="9"/>
      <c r="M144" s="9">
        <f t="shared" si="9"/>
        <v>0</v>
      </c>
    </row>
    <row r="145" spans="1:13" ht="81" customHeight="1" outlineLevel="4" x14ac:dyDescent="0.2">
      <c r="A145" s="7"/>
      <c r="B145" s="8" t="s">
        <v>583</v>
      </c>
      <c r="C145" s="9" t="s">
        <v>584</v>
      </c>
      <c r="D145" s="9" t="s">
        <v>574</v>
      </c>
      <c r="E145" s="9"/>
      <c r="F145" s="9" t="s">
        <v>232</v>
      </c>
      <c r="G145" s="9" t="s">
        <v>183</v>
      </c>
      <c r="H145" s="9" t="s">
        <v>46</v>
      </c>
      <c r="I145" s="9" t="s">
        <v>585</v>
      </c>
      <c r="J145" s="9" t="s">
        <v>586</v>
      </c>
      <c r="K145" s="10" t="str">
        <f>HYPERLINK("http://kvadra-group.ru/mag/image/catalog/import_files/da/da664425d5c011e68accce5fbf9caedc_5a23b813d7da11e680dcc604f685ebec.jpg","Интернет-картинка")</f>
        <v>Интернет-картинка</v>
      </c>
      <c r="L145" s="9"/>
      <c r="M145" s="9">
        <f t="shared" si="9"/>
        <v>0</v>
      </c>
    </row>
    <row r="146" spans="1:13" ht="81" customHeight="1" outlineLevel="4" x14ac:dyDescent="0.2">
      <c r="A146" s="7"/>
      <c r="B146" s="8" t="s">
        <v>587</v>
      </c>
      <c r="C146" s="9" t="s">
        <v>588</v>
      </c>
      <c r="D146" s="9" t="s">
        <v>574</v>
      </c>
      <c r="E146" s="9"/>
      <c r="F146" s="9" t="s">
        <v>232</v>
      </c>
      <c r="G146" s="9" t="s">
        <v>183</v>
      </c>
      <c r="H146" s="9" t="s">
        <v>46</v>
      </c>
      <c r="I146" s="9" t="s">
        <v>589</v>
      </c>
      <c r="J146" s="9" t="s">
        <v>590</v>
      </c>
      <c r="K146" s="10" t="str">
        <f>HYPERLINK("http://kvadra-group.ru/mag/image/catalog/import_files/da/da664426d5c011e68accce5fbf9caedc_5a23b814d7da11e680dcc604f685ebec.jpg","Интернет-картинка")</f>
        <v>Интернет-картинка</v>
      </c>
      <c r="L146" s="9"/>
      <c r="M146" s="9">
        <f t="shared" si="9"/>
        <v>0</v>
      </c>
    </row>
    <row r="147" spans="1:13" ht="81" customHeight="1" outlineLevel="4" x14ac:dyDescent="0.2">
      <c r="A147" s="7"/>
      <c r="B147" s="8" t="s">
        <v>591</v>
      </c>
      <c r="C147" s="9" t="s">
        <v>592</v>
      </c>
      <c r="D147" s="9" t="s">
        <v>574</v>
      </c>
      <c r="E147" s="9"/>
      <c r="F147" s="9" t="s">
        <v>232</v>
      </c>
      <c r="G147" s="9" t="s">
        <v>183</v>
      </c>
      <c r="H147" s="9" t="s">
        <v>46</v>
      </c>
      <c r="I147" s="9" t="s">
        <v>593</v>
      </c>
      <c r="J147" s="9" t="s">
        <v>594</v>
      </c>
      <c r="K147" s="10" t="str">
        <f>HYPERLINK("http://kvadra-group.ru/upload/iblock/04d/04d587b5ab16486af5924207e4b1ec9b.jpg","Интернет-картинка")</f>
        <v>Интернет-картинка</v>
      </c>
      <c r="L147" s="9"/>
      <c r="M147" s="9">
        <f t="shared" si="9"/>
        <v>0</v>
      </c>
    </row>
    <row r="148" spans="1:13" ht="11.1" customHeight="1" outlineLevel="3" x14ac:dyDescent="0.2">
      <c r="A148" s="17" t="s">
        <v>595</v>
      </c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6"/>
    </row>
    <row r="149" spans="1:13" ht="81" customHeight="1" outlineLevel="4" x14ac:dyDescent="0.2">
      <c r="A149" s="7"/>
      <c r="B149" s="8" t="s">
        <v>596</v>
      </c>
      <c r="C149" s="9" t="s">
        <v>597</v>
      </c>
      <c r="D149" s="9" t="s">
        <v>598</v>
      </c>
      <c r="E149" s="9"/>
      <c r="F149" s="9" t="s">
        <v>94</v>
      </c>
      <c r="G149" s="9" t="s">
        <v>183</v>
      </c>
      <c r="H149" s="9" t="s">
        <v>46</v>
      </c>
      <c r="I149" s="9" t="s">
        <v>599</v>
      </c>
      <c r="J149" s="9" t="s">
        <v>309</v>
      </c>
      <c r="K149" s="10" t="str">
        <f>HYPERLINK("http://kvadra-group.ru/mag/image/catalog/import_files/ce/ce37f69ed5c011e68accce5fbf9caedc_ccf6d7f9d7db11e680dcc604f685ebec.jpg","Интернет-картинка")</f>
        <v>Интернет-картинка</v>
      </c>
      <c r="L149" s="9"/>
      <c r="M149" s="9">
        <f t="shared" ref="M149:M165" si="10">L149*G149</f>
        <v>0</v>
      </c>
    </row>
    <row r="150" spans="1:13" ht="81" customHeight="1" outlineLevel="4" x14ac:dyDescent="0.2">
      <c r="A150" s="7"/>
      <c r="B150" s="8" t="s">
        <v>600</v>
      </c>
      <c r="C150" s="9" t="s">
        <v>601</v>
      </c>
      <c r="D150" s="9" t="s">
        <v>598</v>
      </c>
      <c r="E150" s="9"/>
      <c r="F150" s="9" t="s">
        <v>94</v>
      </c>
      <c r="G150" s="9" t="s">
        <v>183</v>
      </c>
      <c r="H150" s="9" t="s">
        <v>46</v>
      </c>
      <c r="I150" s="9" t="s">
        <v>602</v>
      </c>
      <c r="J150" s="9" t="s">
        <v>283</v>
      </c>
      <c r="K150" s="10" t="str">
        <f>HYPERLINK("http://kvadra-group.ru/mag/image/catalog/import_files/ce/ce37f69fd5c011e68accce5fbf9caedc_ccf6d7fad7db11e680dcc604f685ebec.jpg","Интернет-картинка")</f>
        <v>Интернет-картинка</v>
      </c>
      <c r="L150" s="9"/>
      <c r="M150" s="9">
        <f t="shared" si="10"/>
        <v>0</v>
      </c>
    </row>
    <row r="151" spans="1:13" ht="81" customHeight="1" outlineLevel="4" x14ac:dyDescent="0.2">
      <c r="A151" s="7"/>
      <c r="B151" s="8" t="s">
        <v>603</v>
      </c>
      <c r="C151" s="9" t="s">
        <v>604</v>
      </c>
      <c r="D151" s="9" t="s">
        <v>598</v>
      </c>
      <c r="E151" s="9"/>
      <c r="F151" s="9" t="s">
        <v>94</v>
      </c>
      <c r="G151" s="9" t="s">
        <v>183</v>
      </c>
      <c r="H151" s="9" t="s">
        <v>46</v>
      </c>
      <c r="I151" s="9" t="s">
        <v>605</v>
      </c>
      <c r="J151" s="9" t="s">
        <v>606</v>
      </c>
      <c r="K151" s="10" t="str">
        <f>HYPERLINK("http://kvadra-group.ru/mag/image/catalog/import_files/da/da66442dd5c011e68accce5fbf9caedc_7d7e89e3d7ee11e680dcc604f685ebec.jpg","Интернет-картинка")</f>
        <v>Интернет-картинка</v>
      </c>
      <c r="L151" s="9"/>
      <c r="M151" s="9">
        <f t="shared" si="10"/>
        <v>0</v>
      </c>
    </row>
    <row r="152" spans="1:13" ht="81" customHeight="1" outlineLevel="4" x14ac:dyDescent="0.2">
      <c r="A152" s="7"/>
      <c r="B152" s="8" t="s">
        <v>607</v>
      </c>
      <c r="C152" s="9" t="s">
        <v>608</v>
      </c>
      <c r="D152" s="9" t="s">
        <v>598</v>
      </c>
      <c r="E152" s="9"/>
      <c r="F152" s="9" t="s">
        <v>94</v>
      </c>
      <c r="G152" s="9" t="s">
        <v>183</v>
      </c>
      <c r="H152" s="9" t="s">
        <v>46</v>
      </c>
      <c r="I152" s="9" t="s">
        <v>609</v>
      </c>
      <c r="J152" s="9" t="s">
        <v>610</v>
      </c>
      <c r="K152" s="10" t="str">
        <f>HYPERLINK("http://kvadra-group.ru/mag/image/catalog/import_files/ae/ae6f483cd5c011e68accce5fbf9caedc_0124e307d7ee11e680dcc604f685ebec.jpg","Интернет-картинка")</f>
        <v>Интернет-картинка</v>
      </c>
      <c r="L152" s="9"/>
      <c r="M152" s="9">
        <f t="shared" si="10"/>
        <v>0</v>
      </c>
    </row>
    <row r="153" spans="1:13" ht="81" customHeight="1" outlineLevel="4" x14ac:dyDescent="0.2">
      <c r="A153" s="7"/>
      <c r="B153" s="8" t="s">
        <v>611</v>
      </c>
      <c r="C153" s="9" t="s">
        <v>612</v>
      </c>
      <c r="D153" s="9" t="s">
        <v>613</v>
      </c>
      <c r="E153" s="9"/>
      <c r="F153" s="9" t="s">
        <v>323</v>
      </c>
      <c r="G153" s="9" t="s">
        <v>183</v>
      </c>
      <c r="H153" s="9" t="s">
        <v>46</v>
      </c>
      <c r="I153" s="9" t="s">
        <v>614</v>
      </c>
      <c r="J153" s="9" t="s">
        <v>615</v>
      </c>
      <c r="K153" s="10" t="str">
        <f>HYPERLINK("http://kvadra-group.ru/mag/image/catalog/import_files/e0/e0bf3470d5c011e68accce5fbf9caedc_8c672d04d7da11e680dcc604f685ebec.jpg","Интернет-картинка")</f>
        <v>Интернет-картинка</v>
      </c>
      <c r="L153" s="9"/>
      <c r="M153" s="9">
        <f t="shared" si="10"/>
        <v>0</v>
      </c>
    </row>
    <row r="154" spans="1:13" ht="81" customHeight="1" outlineLevel="4" x14ac:dyDescent="0.2">
      <c r="A154" s="7"/>
      <c r="B154" s="8" t="s">
        <v>616</v>
      </c>
      <c r="C154" s="9" t="s">
        <v>617</v>
      </c>
      <c r="D154" s="9" t="s">
        <v>613</v>
      </c>
      <c r="E154" s="9"/>
      <c r="F154" s="9" t="s">
        <v>323</v>
      </c>
      <c r="G154" s="9" t="s">
        <v>183</v>
      </c>
      <c r="H154" s="9" t="s">
        <v>46</v>
      </c>
      <c r="I154" s="9" t="s">
        <v>618</v>
      </c>
      <c r="J154" s="9" t="s">
        <v>619</v>
      </c>
      <c r="K154" s="10" t="str">
        <f>HYPERLINK("http://kvadra-group.ru/mag/image/catalog/import_files/e0/e0bf3473d5c011e68accce5fbf9caedc_92d1ddb3d7da11e680dcc604f685ebec.jpg","Интернет-картинка")</f>
        <v>Интернет-картинка</v>
      </c>
      <c r="L154" s="9"/>
      <c r="M154" s="9">
        <f t="shared" si="10"/>
        <v>0</v>
      </c>
    </row>
    <row r="155" spans="1:13" ht="81" customHeight="1" outlineLevel="4" x14ac:dyDescent="0.2">
      <c r="A155" s="7"/>
      <c r="B155" s="8" t="s">
        <v>620</v>
      </c>
      <c r="C155" s="9" t="s">
        <v>621</v>
      </c>
      <c r="D155" s="9" t="s">
        <v>613</v>
      </c>
      <c r="E155" s="9"/>
      <c r="F155" s="9" t="s">
        <v>323</v>
      </c>
      <c r="G155" s="9" t="s">
        <v>183</v>
      </c>
      <c r="H155" s="9" t="s">
        <v>46</v>
      </c>
      <c r="I155" s="9" t="s">
        <v>622</v>
      </c>
      <c r="J155" s="9" t="s">
        <v>623</v>
      </c>
      <c r="K155" s="10" t="str">
        <f>HYPERLINK("http://kvadra-group.ru/mag/image/catalog/import_files/e0/e0bf3474d5c011e68accce5fbf9caedc_92d1ddb4d7da11e680dcc604f685ebec.jpg","Интернет-картинка")</f>
        <v>Интернет-картинка</v>
      </c>
      <c r="L155" s="9"/>
      <c r="M155" s="9">
        <f t="shared" si="10"/>
        <v>0</v>
      </c>
    </row>
    <row r="156" spans="1:13" ht="78" customHeight="1" outlineLevel="4" x14ac:dyDescent="0.2">
      <c r="A156" s="7"/>
      <c r="B156" s="8" t="s">
        <v>624</v>
      </c>
      <c r="C156" s="9" t="s">
        <v>625</v>
      </c>
      <c r="D156" s="9" t="s">
        <v>626</v>
      </c>
      <c r="E156" s="9"/>
      <c r="F156" s="9" t="s">
        <v>232</v>
      </c>
      <c r="G156" s="9" t="s">
        <v>183</v>
      </c>
      <c r="H156" s="9" t="s">
        <v>46</v>
      </c>
      <c r="I156" s="9" t="s">
        <v>627</v>
      </c>
      <c r="J156" s="9" t="s">
        <v>628</v>
      </c>
      <c r="K156" s="10" t="str">
        <f>HYPERLINK("http://kvadra-group.ru/mag/image/catalog/import_files/e0/e0bf346dd5c011e68accce5fbf9caedc_8616b0d5d7da11e680dcc604f685ebec.jpg","Интернет-картинка")</f>
        <v>Интернет-картинка</v>
      </c>
      <c r="L156" s="9"/>
      <c r="M156" s="9">
        <f t="shared" si="10"/>
        <v>0</v>
      </c>
    </row>
    <row r="157" spans="1:13" ht="81" customHeight="1" outlineLevel="4" x14ac:dyDescent="0.2">
      <c r="A157" s="7"/>
      <c r="B157" s="8" t="s">
        <v>629</v>
      </c>
      <c r="C157" s="9" t="s">
        <v>630</v>
      </c>
      <c r="D157" s="9" t="s">
        <v>631</v>
      </c>
      <c r="E157" s="9"/>
      <c r="F157" s="9" t="s">
        <v>44</v>
      </c>
      <c r="G157" s="9" t="s">
        <v>183</v>
      </c>
      <c r="H157" s="9" t="s">
        <v>46</v>
      </c>
      <c r="I157" s="9" t="s">
        <v>632</v>
      </c>
      <c r="J157" s="9" t="s">
        <v>633</v>
      </c>
      <c r="K157" s="10" t="str">
        <f>HYPERLINK("http://kvadra-group.ru/mag/image/catalog/import_files/c1/c1a910c3d5c011e68accce5fbf9caedc_6aba669ad7ee11e680dcc604f685ebec.jpg","Интернет-картинка")</f>
        <v>Интернет-картинка</v>
      </c>
      <c r="L157" s="9"/>
      <c r="M157" s="9">
        <f t="shared" si="10"/>
        <v>0</v>
      </c>
    </row>
    <row r="158" spans="1:13" ht="81" customHeight="1" outlineLevel="4" x14ac:dyDescent="0.2">
      <c r="A158" s="7"/>
      <c r="B158" s="8" t="s">
        <v>634</v>
      </c>
      <c r="C158" s="9" t="s">
        <v>635</v>
      </c>
      <c r="D158" s="9" t="s">
        <v>631</v>
      </c>
      <c r="E158" s="9"/>
      <c r="F158" s="9" t="s">
        <v>44</v>
      </c>
      <c r="G158" s="9" t="s">
        <v>183</v>
      </c>
      <c r="H158" s="9" t="s">
        <v>46</v>
      </c>
      <c r="I158" s="9" t="s">
        <v>636</v>
      </c>
      <c r="J158" s="9" t="s">
        <v>637</v>
      </c>
      <c r="K158" s="10" t="str">
        <f>HYPERLINK("http://kvadra-group.ru/mag/image/catalog/import_files/c1/c1a910efd5c011e68accce5fbf9caedc_9dd9c225d7dc11e680dcc604f685ebec.jpg","Интернет-картинка")</f>
        <v>Интернет-картинка</v>
      </c>
      <c r="L158" s="9"/>
      <c r="M158" s="9">
        <f t="shared" si="10"/>
        <v>0</v>
      </c>
    </row>
    <row r="159" spans="1:13" ht="81" customHeight="1" outlineLevel="4" x14ac:dyDescent="0.2">
      <c r="A159" s="7"/>
      <c r="B159" s="8" t="s">
        <v>638</v>
      </c>
      <c r="C159" s="9" t="s">
        <v>639</v>
      </c>
      <c r="D159" s="9" t="s">
        <v>631</v>
      </c>
      <c r="E159" s="9"/>
      <c r="F159" s="9" t="s">
        <v>44</v>
      </c>
      <c r="G159" s="9" t="s">
        <v>183</v>
      </c>
      <c r="H159" s="9" t="s">
        <v>46</v>
      </c>
      <c r="I159" s="9" t="s">
        <v>640</v>
      </c>
      <c r="J159" s="9" t="s">
        <v>641</v>
      </c>
      <c r="K159" s="10" t="str">
        <f>HYPERLINK("http://kvadra-group.ru/mag/image/catalog/import_files/bb/bb91c364d5c011e68accce5fbf9caedc_fac641e4d7da11e680dcc604f685ebec.jpg","Интернет-картинка")</f>
        <v>Интернет-картинка</v>
      </c>
      <c r="L159" s="9"/>
      <c r="M159" s="9">
        <f t="shared" si="10"/>
        <v>0</v>
      </c>
    </row>
    <row r="160" spans="1:13" ht="81" customHeight="1" outlineLevel="4" x14ac:dyDescent="0.2">
      <c r="A160" s="7"/>
      <c r="B160" s="8" t="s">
        <v>642</v>
      </c>
      <c r="C160" s="9" t="s">
        <v>643</v>
      </c>
      <c r="D160" s="9" t="s">
        <v>631</v>
      </c>
      <c r="E160" s="9"/>
      <c r="F160" s="9" t="s">
        <v>44</v>
      </c>
      <c r="G160" s="9" t="s">
        <v>183</v>
      </c>
      <c r="H160" s="9" t="s">
        <v>46</v>
      </c>
      <c r="I160" s="9" t="s">
        <v>644</v>
      </c>
      <c r="J160" s="9" t="s">
        <v>645</v>
      </c>
      <c r="K160" s="10" t="str">
        <f>HYPERLINK("http://kvadra-group.ru/mag/image/catalog/import_files/c1/c1a91162d5c011e68accce5fbf9caedc_e234ac9cd7da11e680dcc604f685ebec.jpg","Интернет-картинка")</f>
        <v>Интернет-картинка</v>
      </c>
      <c r="L160" s="9"/>
      <c r="M160" s="9">
        <f t="shared" si="10"/>
        <v>0</v>
      </c>
    </row>
    <row r="161" spans="1:13" ht="81" customHeight="1" outlineLevel="4" x14ac:dyDescent="0.2">
      <c r="A161" s="7"/>
      <c r="B161" s="8" t="s">
        <v>646</v>
      </c>
      <c r="C161" s="9" t="s">
        <v>647</v>
      </c>
      <c r="D161" s="9" t="s">
        <v>631</v>
      </c>
      <c r="E161" s="9"/>
      <c r="F161" s="9" t="s">
        <v>44</v>
      </c>
      <c r="G161" s="9" t="s">
        <v>183</v>
      </c>
      <c r="H161" s="9" t="s">
        <v>46</v>
      </c>
      <c r="I161" s="9" t="s">
        <v>648</v>
      </c>
      <c r="J161" s="9" t="s">
        <v>649</v>
      </c>
      <c r="K161" s="10" t="str">
        <f>HYPERLINK("http://kvadra-group.ru/mag/image/catalog/import_files/c1/c1a91164d5c011e68accce5fbf9caedc_e234ac9ed7da11e680dcc604f685ebec.jpg","Интернет-картинка")</f>
        <v>Интернет-картинка</v>
      </c>
      <c r="L161" s="9"/>
      <c r="M161" s="9">
        <f t="shared" si="10"/>
        <v>0</v>
      </c>
    </row>
    <row r="162" spans="1:13" ht="81" customHeight="1" outlineLevel="4" x14ac:dyDescent="0.2">
      <c r="A162" s="7"/>
      <c r="B162" s="8" t="s">
        <v>650</v>
      </c>
      <c r="C162" s="9" t="s">
        <v>651</v>
      </c>
      <c r="D162" s="9" t="s">
        <v>631</v>
      </c>
      <c r="E162" s="9"/>
      <c r="F162" s="9" t="s">
        <v>44</v>
      </c>
      <c r="G162" s="9" t="s">
        <v>183</v>
      </c>
      <c r="H162" s="9" t="s">
        <v>46</v>
      </c>
      <c r="I162" s="9" t="s">
        <v>652</v>
      </c>
      <c r="J162" s="9" t="s">
        <v>653</v>
      </c>
      <c r="K162" s="10" t="str">
        <f>HYPERLINK("http://kvadra-group.ru/mag/image/catalog/import_files/ae/ae6f485bd5c011e68accce5fbf9caedc_07670e59d7ee11e680dcc604f685ebec.jpg","Интернет-картинка")</f>
        <v>Интернет-картинка</v>
      </c>
      <c r="L162" s="9"/>
      <c r="M162" s="9">
        <f t="shared" si="10"/>
        <v>0</v>
      </c>
    </row>
    <row r="163" spans="1:13" ht="81" customHeight="1" outlineLevel="4" x14ac:dyDescent="0.2">
      <c r="A163" s="7"/>
      <c r="B163" s="8" t="s">
        <v>654</v>
      </c>
      <c r="C163" s="9" t="s">
        <v>655</v>
      </c>
      <c r="D163" s="9" t="s">
        <v>631</v>
      </c>
      <c r="E163" s="9"/>
      <c r="F163" s="9" t="s">
        <v>44</v>
      </c>
      <c r="G163" s="9" t="s">
        <v>183</v>
      </c>
      <c r="H163" s="9" t="s">
        <v>46</v>
      </c>
      <c r="I163" s="9" t="s">
        <v>656</v>
      </c>
      <c r="J163" s="9" t="s">
        <v>657</v>
      </c>
      <c r="K163" s="10" t="str">
        <f>HYPERLINK("http://kvadra-group.ru/mag/image/catalog/import_files/da/da66450cd5c011e68accce5fbf9caedc_5a23b822d7da11e680dcc604f685ebec.jpg","Интернет-картинка")</f>
        <v>Интернет-картинка</v>
      </c>
      <c r="L163" s="9"/>
      <c r="M163" s="9">
        <f t="shared" si="10"/>
        <v>0</v>
      </c>
    </row>
    <row r="164" spans="1:13" ht="81" customHeight="1" outlineLevel="4" x14ac:dyDescent="0.2">
      <c r="A164" s="7"/>
      <c r="B164" s="8" t="s">
        <v>658</v>
      </c>
      <c r="C164" s="9" t="s">
        <v>659</v>
      </c>
      <c r="D164" s="9" t="s">
        <v>631</v>
      </c>
      <c r="E164" s="9"/>
      <c r="F164" s="9" t="s">
        <v>44</v>
      </c>
      <c r="G164" s="9" t="s">
        <v>183</v>
      </c>
      <c r="H164" s="9" t="s">
        <v>46</v>
      </c>
      <c r="I164" s="9" t="s">
        <v>660</v>
      </c>
      <c r="J164" s="9" t="s">
        <v>661</v>
      </c>
      <c r="K164" s="10" t="str">
        <f>HYPERLINK("http://kvadra-group.ru/mag/image/catalog/import_files/d6/d64319791a5e11e89445000c29b65012_d643197a1a5e11e89445000c29b65012.jpg","Интернет-картинка")</f>
        <v>Интернет-картинка</v>
      </c>
      <c r="L164" s="9"/>
      <c r="M164" s="9">
        <f t="shared" si="10"/>
        <v>0</v>
      </c>
    </row>
    <row r="165" spans="1:13" ht="81" customHeight="1" outlineLevel="4" x14ac:dyDescent="0.2">
      <c r="A165" s="7"/>
      <c r="B165" s="8" t="s">
        <v>662</v>
      </c>
      <c r="C165" s="9" t="s">
        <v>663</v>
      </c>
      <c r="D165" s="9" t="s">
        <v>631</v>
      </c>
      <c r="E165" s="9"/>
      <c r="F165" s="9" t="s">
        <v>44</v>
      </c>
      <c r="G165" s="9" t="s">
        <v>183</v>
      </c>
      <c r="H165" s="9" t="s">
        <v>46</v>
      </c>
      <c r="I165" s="9" t="s">
        <v>664</v>
      </c>
      <c r="J165" s="9" t="s">
        <v>137</v>
      </c>
      <c r="K165" s="10" t="str">
        <f>HYPERLINK("http://kvadra-group.ru/mag/image/catalog/import_files/d6/d643197d1a5e11e89445000c29b65012_d643197e1a5e11e89445000c29b65012.jpg","Интернет-картинка")</f>
        <v>Интернет-картинка</v>
      </c>
      <c r="L165" s="9"/>
      <c r="M165" s="9">
        <f t="shared" si="10"/>
        <v>0</v>
      </c>
    </row>
    <row r="166" spans="1:13" ht="11.1" customHeight="1" outlineLevel="3" x14ac:dyDescent="0.2">
      <c r="A166" s="17" t="s">
        <v>665</v>
      </c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6"/>
    </row>
    <row r="167" spans="1:13" ht="81" customHeight="1" outlineLevel="4" x14ac:dyDescent="0.2">
      <c r="A167" s="7"/>
      <c r="B167" s="8" t="s">
        <v>666</v>
      </c>
      <c r="C167" s="9" t="s">
        <v>667</v>
      </c>
      <c r="D167" s="9" t="s">
        <v>668</v>
      </c>
      <c r="E167" s="9"/>
      <c r="F167" s="9" t="s">
        <v>44</v>
      </c>
      <c r="G167" s="9" t="s">
        <v>183</v>
      </c>
      <c r="H167" s="9" t="s">
        <v>46</v>
      </c>
      <c r="I167" s="9" t="s">
        <v>669</v>
      </c>
      <c r="J167" s="9" t="s">
        <v>670</v>
      </c>
      <c r="K167" s="10" t="str">
        <f>HYPERLINK("http://kvadra-group.ru/mag/image/catalog/import_files/ae/ae6f483ad5c011e68accce5fbf9caedc_d6193c7ad7da11e680dcc604f685ebec.jpg","Интернет-картинка")</f>
        <v>Интернет-картинка</v>
      </c>
      <c r="L167" s="9"/>
      <c r="M167" s="9">
        <f>L167*G167</f>
        <v>0</v>
      </c>
    </row>
    <row r="168" spans="1:13" ht="11.1" customHeight="1" outlineLevel="3" x14ac:dyDescent="0.2">
      <c r="A168" s="17" t="s">
        <v>671</v>
      </c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6"/>
    </row>
    <row r="169" spans="1:13" ht="78" customHeight="1" outlineLevel="4" x14ac:dyDescent="0.2">
      <c r="A169" s="7"/>
      <c r="B169" s="8" t="s">
        <v>672</v>
      </c>
      <c r="C169" s="9" t="s">
        <v>673</v>
      </c>
      <c r="D169" s="9" t="s">
        <v>674</v>
      </c>
      <c r="E169" s="9"/>
      <c r="F169" s="9" t="s">
        <v>323</v>
      </c>
      <c r="G169" s="9" t="s">
        <v>183</v>
      </c>
      <c r="H169" s="9" t="s">
        <v>46</v>
      </c>
      <c r="I169" s="9" t="s">
        <v>675</v>
      </c>
      <c r="J169" s="9" t="s">
        <v>676</v>
      </c>
      <c r="K169" s="10" t="str">
        <f>HYPERLINK("http://kvadra-group.ru/mag/image/catalog/import_files/e0/e0bf3475d5c011e68accce5fbf9caedc_92d1ddb5d7da11e680dcc604f685ebec.jpg","Интернет-картинка")</f>
        <v>Интернет-картинка</v>
      </c>
      <c r="L169" s="9"/>
      <c r="M169" s="9">
        <f>L169*G169</f>
        <v>0</v>
      </c>
    </row>
    <row r="170" spans="1:13" ht="78" customHeight="1" outlineLevel="4" x14ac:dyDescent="0.2">
      <c r="A170" s="7"/>
      <c r="B170" s="8" t="s">
        <v>677</v>
      </c>
      <c r="C170" s="9" t="s">
        <v>678</v>
      </c>
      <c r="D170" s="9" t="s">
        <v>679</v>
      </c>
      <c r="E170" s="9"/>
      <c r="F170" s="9" t="s">
        <v>232</v>
      </c>
      <c r="G170" s="9" t="s">
        <v>183</v>
      </c>
      <c r="H170" s="9" t="s">
        <v>46</v>
      </c>
      <c r="I170" s="9" t="s">
        <v>680</v>
      </c>
      <c r="J170" s="9" t="s">
        <v>681</v>
      </c>
      <c r="K170" s="10" t="str">
        <f>HYPERLINK("http://kvadra-group.ru/mag/image/catalog/import_files/e0/e0bf346fd5c011e68accce5fbf9caedc_8c672d03d7da11e680dcc604f685ebec.jpg","Интернет-картинка")</f>
        <v>Интернет-картинка</v>
      </c>
      <c r="L170" s="9"/>
      <c r="M170" s="9">
        <f>L170*G170</f>
        <v>0</v>
      </c>
    </row>
    <row r="171" spans="1:13" ht="78" customHeight="1" outlineLevel="4" x14ac:dyDescent="0.2">
      <c r="A171" s="7"/>
      <c r="B171" s="8" t="s">
        <v>682</v>
      </c>
      <c r="C171" s="9" t="s">
        <v>683</v>
      </c>
      <c r="D171" s="9" t="s">
        <v>684</v>
      </c>
      <c r="E171" s="9"/>
      <c r="F171" s="9" t="s">
        <v>232</v>
      </c>
      <c r="G171" s="9" t="s">
        <v>183</v>
      </c>
      <c r="H171" s="9" t="s">
        <v>46</v>
      </c>
      <c r="I171" s="9" t="s">
        <v>685</v>
      </c>
      <c r="J171" s="9" t="s">
        <v>686</v>
      </c>
      <c r="K171" s="10" t="str">
        <f>HYPERLINK("http://kvadra-group.ru/mag/image/catalog/import_files/e0/e0bf346ed5c011e68accce5fbf9caedc_8616b0d6d7da11e680dcc604f685ebec.jpg","Интернет-картинка")</f>
        <v>Интернет-картинка</v>
      </c>
      <c r="L171" s="9"/>
      <c r="M171" s="9">
        <f>L171*G171</f>
        <v>0</v>
      </c>
    </row>
    <row r="172" spans="1:13" ht="12.95" customHeight="1" outlineLevel="2" x14ac:dyDescent="0.2">
      <c r="A172" s="16" t="s">
        <v>687</v>
      </c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5"/>
    </row>
    <row r="173" spans="1:13" ht="11.1" customHeight="1" outlineLevel="3" x14ac:dyDescent="0.2">
      <c r="A173" s="17" t="s">
        <v>688</v>
      </c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6"/>
    </row>
    <row r="174" spans="1:13" ht="81" customHeight="1" outlineLevel="4" x14ac:dyDescent="0.2">
      <c r="A174" s="7"/>
      <c r="B174" s="8" t="s">
        <v>691</v>
      </c>
      <c r="C174" s="9" t="s">
        <v>692</v>
      </c>
      <c r="D174" s="9" t="s">
        <v>693</v>
      </c>
      <c r="E174" s="9"/>
      <c r="F174" s="9"/>
      <c r="G174" s="9" t="s">
        <v>689</v>
      </c>
      <c r="H174" s="9" t="s">
        <v>690</v>
      </c>
      <c r="I174" s="9" t="s">
        <v>694</v>
      </c>
      <c r="J174" s="9" t="s">
        <v>695</v>
      </c>
      <c r="K174" s="10" t="str">
        <f>HYPERLINK("http://kvadra-group.ru/mag/image/catalog/import_files/b6/b67a4145f5cc11e79443000c29b65012_b67a4146f5cc11e79443000c29b65012.jpg","Интернет-картинка")</f>
        <v>Интернет-картинка</v>
      </c>
      <c r="L174" s="9"/>
      <c r="M174" s="9">
        <f t="shared" ref="M174:M178" si="11">L174*G174</f>
        <v>0</v>
      </c>
    </row>
    <row r="175" spans="1:13" ht="81" customHeight="1" outlineLevel="4" x14ac:dyDescent="0.2">
      <c r="A175" s="7"/>
      <c r="B175" s="8" t="s">
        <v>696</v>
      </c>
      <c r="C175" s="9" t="s">
        <v>697</v>
      </c>
      <c r="D175" s="9" t="s">
        <v>698</v>
      </c>
      <c r="E175" s="9"/>
      <c r="F175" s="9" t="s">
        <v>44</v>
      </c>
      <c r="G175" s="9" t="s">
        <v>689</v>
      </c>
      <c r="H175" s="9" t="s">
        <v>690</v>
      </c>
      <c r="I175" s="9" t="s">
        <v>699</v>
      </c>
      <c r="J175" s="9" t="s">
        <v>700</v>
      </c>
      <c r="K175" s="10" t="str">
        <f>HYPERLINK("http://kvadra-group.ru/mag/image/catalog/import_files/b6/b67a4147f5cc11e79443000c29b65012_b67a4148f5cc11e79443000c29b65012.jpg","Интернет-картинка")</f>
        <v>Интернет-картинка</v>
      </c>
      <c r="L175" s="9"/>
      <c r="M175" s="9">
        <f t="shared" si="11"/>
        <v>0</v>
      </c>
    </row>
    <row r="176" spans="1:13" ht="81" customHeight="1" outlineLevel="4" x14ac:dyDescent="0.2">
      <c r="A176" s="7"/>
      <c r="B176" s="8" t="s">
        <v>701</v>
      </c>
      <c r="C176" s="9" t="s">
        <v>702</v>
      </c>
      <c r="D176" s="9" t="s">
        <v>698</v>
      </c>
      <c r="E176" s="9"/>
      <c r="F176" s="9" t="s">
        <v>44</v>
      </c>
      <c r="G176" s="9" t="s">
        <v>689</v>
      </c>
      <c r="H176" s="9" t="s">
        <v>690</v>
      </c>
      <c r="I176" s="9" t="s">
        <v>703</v>
      </c>
      <c r="J176" s="9" t="s">
        <v>704</v>
      </c>
      <c r="K176" s="10" t="str">
        <f>HYPERLINK("http://kvadra-group.ru/mag/image/catalog/import_files/b6/b67a414ef5cc11e79443000c29b65012_b67a414ff5cc11e79443000c29b65012.jpg","Интернет-картинка")</f>
        <v>Интернет-картинка</v>
      </c>
      <c r="L176" s="9"/>
      <c r="M176" s="9">
        <f t="shared" si="11"/>
        <v>0</v>
      </c>
    </row>
    <row r="177" spans="1:13" ht="81" customHeight="1" outlineLevel="4" x14ac:dyDescent="0.2">
      <c r="A177" s="7"/>
      <c r="B177" s="8" t="s">
        <v>705</v>
      </c>
      <c r="C177" s="9" t="s">
        <v>706</v>
      </c>
      <c r="D177" s="9" t="s">
        <v>698</v>
      </c>
      <c r="E177" s="9"/>
      <c r="F177" s="9" t="s">
        <v>44</v>
      </c>
      <c r="G177" s="9" t="s">
        <v>689</v>
      </c>
      <c r="H177" s="9" t="s">
        <v>690</v>
      </c>
      <c r="I177" s="9" t="s">
        <v>707</v>
      </c>
      <c r="J177" s="9" t="s">
        <v>708</v>
      </c>
      <c r="K177" s="10" t="str">
        <f>HYPERLINK("http://kvadra-group.ru/mag/image/catalog/import_files/b6/b67a415cf5cc11e79443000c29b65012_b67a415df5cc11e79443000c29b65012.jpg","Интернет-картинка")</f>
        <v>Интернет-картинка</v>
      </c>
      <c r="L177" s="9"/>
      <c r="M177" s="9">
        <f t="shared" si="11"/>
        <v>0</v>
      </c>
    </row>
    <row r="178" spans="1:13" ht="81" customHeight="1" outlineLevel="4" x14ac:dyDescent="0.2">
      <c r="A178" s="7"/>
      <c r="B178" s="8" t="s">
        <v>709</v>
      </c>
      <c r="C178" s="9" t="s">
        <v>710</v>
      </c>
      <c r="D178" s="9" t="s">
        <v>698</v>
      </c>
      <c r="E178" s="9"/>
      <c r="F178" s="9" t="s">
        <v>44</v>
      </c>
      <c r="G178" s="9" t="s">
        <v>689</v>
      </c>
      <c r="H178" s="9" t="s">
        <v>690</v>
      </c>
      <c r="I178" s="9" t="s">
        <v>711</v>
      </c>
      <c r="J178" s="9" t="s">
        <v>712</v>
      </c>
      <c r="K178" s="10" t="str">
        <f>HYPERLINK("http://kvadra-group.ru/mag/image/catalog/import_files/07/07c461d2e81911e89462000c29b65012_0e503f82e81911e89462000c29b65012.jpg","Интернет-картинка")</f>
        <v>Интернет-картинка</v>
      </c>
      <c r="L178" s="9"/>
      <c r="M178" s="9">
        <f t="shared" si="11"/>
        <v>0</v>
      </c>
    </row>
    <row r="179" spans="1:13" ht="11.1" customHeight="1" outlineLevel="3" x14ac:dyDescent="0.2">
      <c r="A179" s="17" t="s">
        <v>713</v>
      </c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6"/>
    </row>
    <row r="180" spans="1:13" ht="81" customHeight="1" outlineLevel="4" x14ac:dyDescent="0.2">
      <c r="A180" s="7"/>
      <c r="B180" s="8" t="s">
        <v>714</v>
      </c>
      <c r="C180" s="9" t="s">
        <v>715</v>
      </c>
      <c r="D180" s="9" t="s">
        <v>716</v>
      </c>
      <c r="E180" s="9"/>
      <c r="F180" s="9"/>
      <c r="G180" s="9" t="s">
        <v>689</v>
      </c>
      <c r="H180" s="9" t="s">
        <v>690</v>
      </c>
      <c r="I180" s="9"/>
      <c r="J180" s="9" t="s">
        <v>291</v>
      </c>
      <c r="K180" s="10" t="str">
        <f>HYPERLINK("http://kvadra-group.ru/mag/image/catalog/import_files/7c/7cb61fb59a3611e89457000c29b65012_7cb61fb69a3611e89457000c29b65012.jpg","Интернет-картинка")</f>
        <v>Интернет-картинка</v>
      </c>
      <c r="L180" s="9"/>
      <c r="M180" s="9">
        <f>L180*G180</f>
        <v>0</v>
      </c>
    </row>
    <row r="181" spans="1:13" ht="81" customHeight="1" outlineLevel="4" x14ac:dyDescent="0.2">
      <c r="A181" s="7"/>
      <c r="B181" s="8" t="s">
        <v>718</v>
      </c>
      <c r="C181" s="9" t="s">
        <v>719</v>
      </c>
      <c r="D181" s="9" t="s">
        <v>717</v>
      </c>
      <c r="E181" s="9"/>
      <c r="F181" s="9" t="s">
        <v>94</v>
      </c>
      <c r="G181" s="9" t="s">
        <v>689</v>
      </c>
      <c r="H181" s="9" t="s">
        <v>690</v>
      </c>
      <c r="I181" s="9" t="s">
        <v>720</v>
      </c>
      <c r="J181" s="9" t="s">
        <v>721</v>
      </c>
      <c r="K181" s="10" t="str">
        <f>HYPERLINK("http://kvadra-group.ru/mag/image/catalog/import_files/64/64d6441109ba11e99465000c29b65012_64d6441209ba11e99465000c29b65012.jpg","Интернет-картинка")</f>
        <v>Интернет-картинка</v>
      </c>
      <c r="L181" s="9"/>
      <c r="M181" s="9">
        <f>L181*G181</f>
        <v>0</v>
      </c>
    </row>
    <row r="182" spans="1:13" ht="11.1" customHeight="1" outlineLevel="3" x14ac:dyDescent="0.2">
      <c r="A182" s="17" t="s">
        <v>687</v>
      </c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6"/>
    </row>
    <row r="183" spans="1:13" ht="81" customHeight="1" outlineLevel="4" x14ac:dyDescent="0.2">
      <c r="A183" s="7"/>
      <c r="B183" s="8" t="s">
        <v>722</v>
      </c>
      <c r="C183" s="9" t="s">
        <v>723</v>
      </c>
      <c r="D183" s="9" t="s">
        <v>724</v>
      </c>
      <c r="E183" s="9"/>
      <c r="F183" s="9"/>
      <c r="G183" s="9" t="s">
        <v>689</v>
      </c>
      <c r="H183" s="9" t="s">
        <v>690</v>
      </c>
      <c r="I183" s="9" t="s">
        <v>725</v>
      </c>
      <c r="J183" s="9" t="s">
        <v>726</v>
      </c>
      <c r="K183" s="10" t="str">
        <f>HYPERLINK("http://kvadra-group.ru/mag/image/catalog/import_files/b6/b67a4160f5cc11e79443000c29b65012_b67a4161f5cc11e79443000c29b65012.jpg","Интернет-картинка")</f>
        <v>Интернет-картинка</v>
      </c>
      <c r="L183" s="9"/>
      <c r="M183" s="9">
        <f t="shared" ref="M183:M201" si="12">L183*G183</f>
        <v>0</v>
      </c>
    </row>
    <row r="184" spans="1:13" ht="81" customHeight="1" outlineLevel="4" x14ac:dyDescent="0.2">
      <c r="A184" s="7"/>
      <c r="B184" s="8" t="s">
        <v>727</v>
      </c>
      <c r="C184" s="9" t="s">
        <v>728</v>
      </c>
      <c r="D184" s="9" t="s">
        <v>724</v>
      </c>
      <c r="E184" s="9"/>
      <c r="F184" s="9" t="s">
        <v>44</v>
      </c>
      <c r="G184" s="9" t="s">
        <v>689</v>
      </c>
      <c r="H184" s="9" t="s">
        <v>690</v>
      </c>
      <c r="I184" s="9" t="s">
        <v>729</v>
      </c>
      <c r="J184" s="9" t="s">
        <v>730</v>
      </c>
      <c r="K184" s="10" t="str">
        <f>HYPERLINK("http://kvadra-group.ru/mag/image/catalog/import_files/0d/0def189009ba11e99465000c29b65012_0def189109ba11e99465000c29b65012.jpg","Интернет-картинка")</f>
        <v>Интернет-картинка</v>
      </c>
      <c r="L184" s="9"/>
      <c r="M184" s="9">
        <f t="shared" si="12"/>
        <v>0</v>
      </c>
    </row>
    <row r="185" spans="1:13" ht="81" customHeight="1" outlineLevel="4" x14ac:dyDescent="0.2">
      <c r="A185" s="7"/>
      <c r="B185" s="8" t="s">
        <v>731</v>
      </c>
      <c r="C185" s="9" t="s">
        <v>732</v>
      </c>
      <c r="D185" s="9" t="s">
        <v>724</v>
      </c>
      <c r="E185" s="9"/>
      <c r="F185" s="9" t="s">
        <v>44</v>
      </c>
      <c r="G185" s="9" t="s">
        <v>689</v>
      </c>
      <c r="H185" s="9" t="s">
        <v>690</v>
      </c>
      <c r="I185" s="9" t="s">
        <v>733</v>
      </c>
      <c r="J185" s="9" t="s">
        <v>734</v>
      </c>
      <c r="K185" s="10" t="str">
        <f>HYPERLINK("http://kvadra-group.ru/mag/image/catalog/import_files/1b/1b6f699b09ba11e99465000c29b65012_1b6f699c09ba11e99465000c29b65012.jpg","Интернет-картинка")</f>
        <v>Интернет-картинка</v>
      </c>
      <c r="L185" s="9"/>
      <c r="M185" s="9">
        <f t="shared" si="12"/>
        <v>0</v>
      </c>
    </row>
    <row r="186" spans="1:13" ht="81" customHeight="1" outlineLevel="4" x14ac:dyDescent="0.2">
      <c r="A186" s="7"/>
      <c r="B186" s="8" t="s">
        <v>735</v>
      </c>
      <c r="C186" s="9" t="s">
        <v>736</v>
      </c>
      <c r="D186" s="9" t="s">
        <v>724</v>
      </c>
      <c r="E186" s="9"/>
      <c r="F186" s="9"/>
      <c r="G186" s="9" t="s">
        <v>689</v>
      </c>
      <c r="H186" s="9" t="s">
        <v>690</v>
      </c>
      <c r="I186" s="9" t="s">
        <v>737</v>
      </c>
      <c r="J186" s="9" t="s">
        <v>738</v>
      </c>
      <c r="K186" s="10" t="str">
        <f>HYPERLINK("http://kvadra-group.ru/mag/image/catalog/import_files/a8/a8a6803409ba11e99465000c29b65012_a8a6803509ba11e99465000c29b65012.jpg","Интернет-картинка")</f>
        <v>Интернет-картинка</v>
      </c>
      <c r="L186" s="9"/>
      <c r="M186" s="9">
        <f t="shared" si="12"/>
        <v>0</v>
      </c>
    </row>
    <row r="187" spans="1:13" ht="81" customHeight="1" outlineLevel="4" x14ac:dyDescent="0.2">
      <c r="A187" s="7"/>
      <c r="B187" s="8" t="s">
        <v>739</v>
      </c>
      <c r="C187" s="9" t="s">
        <v>740</v>
      </c>
      <c r="D187" s="9" t="s">
        <v>741</v>
      </c>
      <c r="E187" s="9"/>
      <c r="F187" s="9"/>
      <c r="G187" s="9" t="s">
        <v>689</v>
      </c>
      <c r="H187" s="9" t="s">
        <v>690</v>
      </c>
      <c r="I187" s="9"/>
      <c r="J187" s="9" t="s">
        <v>452</v>
      </c>
      <c r="K187" s="10" t="str">
        <f>HYPERLINK("http://kvadra-group.ru/upload/iblock/6e6/6e62fd6ddfdeb9b0f4f93a7d39910682.jpg","Интернет-картинка")</f>
        <v>Интернет-картинка</v>
      </c>
      <c r="L187" s="9"/>
      <c r="M187" s="9">
        <f t="shared" si="12"/>
        <v>0</v>
      </c>
    </row>
    <row r="188" spans="1:13" ht="81" customHeight="1" outlineLevel="4" x14ac:dyDescent="0.2">
      <c r="A188" s="7"/>
      <c r="B188" s="8" t="s">
        <v>742</v>
      </c>
      <c r="C188" s="9" t="s">
        <v>743</v>
      </c>
      <c r="D188" s="9" t="s">
        <v>744</v>
      </c>
      <c r="E188" s="9"/>
      <c r="F188" s="9"/>
      <c r="G188" s="9" t="s">
        <v>689</v>
      </c>
      <c r="H188" s="9" t="s">
        <v>690</v>
      </c>
      <c r="I188" s="9" t="s">
        <v>745</v>
      </c>
      <c r="J188" s="9" t="s">
        <v>746</v>
      </c>
      <c r="K188" s="10" t="str">
        <f>HYPERLINK("http://kvadra-group.ru/mag/image/catalog/import_files/01/01d1ca6a9dd511e780e3de3700d833bf_01d1ca6b9dd511e780e3de3700d833bf.jpg","Интернет-картинка")</f>
        <v>Интернет-картинка</v>
      </c>
      <c r="L188" s="9"/>
      <c r="M188" s="9">
        <f t="shared" si="12"/>
        <v>0</v>
      </c>
    </row>
    <row r="189" spans="1:13" ht="81" customHeight="1" outlineLevel="4" x14ac:dyDescent="0.2">
      <c r="A189" s="7"/>
      <c r="B189" s="8" t="s">
        <v>747</v>
      </c>
      <c r="C189" s="9" t="s">
        <v>748</v>
      </c>
      <c r="D189" s="9" t="s">
        <v>744</v>
      </c>
      <c r="E189" s="9"/>
      <c r="F189" s="9"/>
      <c r="G189" s="9" t="s">
        <v>689</v>
      </c>
      <c r="H189" s="9" t="s">
        <v>690</v>
      </c>
      <c r="I189" s="9" t="s">
        <v>749</v>
      </c>
      <c r="J189" s="9" t="s">
        <v>750</v>
      </c>
      <c r="K189" s="10" t="str">
        <f>HYPERLINK("http://kvadra-group.ru/mag/image/catalog/import_files/b6/b67a415ef5cc11e79443000c29b65012_b67a415ff5cc11e79443000c29b65012.jpg","Интернет-картинка")</f>
        <v>Интернет-картинка</v>
      </c>
      <c r="L189" s="9"/>
      <c r="M189" s="9">
        <f t="shared" si="12"/>
        <v>0</v>
      </c>
    </row>
    <row r="190" spans="1:13" ht="81" customHeight="1" outlineLevel="4" x14ac:dyDescent="0.2">
      <c r="A190" s="7"/>
      <c r="B190" s="8" t="s">
        <v>751</v>
      </c>
      <c r="C190" s="9" t="s">
        <v>752</v>
      </c>
      <c r="D190" s="9" t="s">
        <v>753</v>
      </c>
      <c r="E190" s="9"/>
      <c r="F190" s="9" t="s">
        <v>44</v>
      </c>
      <c r="G190" s="9" t="s">
        <v>689</v>
      </c>
      <c r="H190" s="9" t="s">
        <v>690</v>
      </c>
      <c r="I190" s="9" t="s">
        <v>754</v>
      </c>
      <c r="J190" s="9" t="s">
        <v>755</v>
      </c>
      <c r="K190" s="10" t="str">
        <f>HYPERLINK("http://kvadra-group.ru/mag/image/catalog/import_files/1b/1b6f699b09ba11e99465000c29b65012_1b6f699c09ba11e99465000c29b65012.jpg","Интернет-картинка")</f>
        <v>Интернет-картинка</v>
      </c>
      <c r="L190" s="9"/>
      <c r="M190" s="9">
        <f t="shared" si="12"/>
        <v>0</v>
      </c>
    </row>
    <row r="191" spans="1:13" ht="81" customHeight="1" outlineLevel="4" x14ac:dyDescent="0.2">
      <c r="A191" s="7"/>
      <c r="B191" s="8" t="s">
        <v>756</v>
      </c>
      <c r="C191" s="9" t="s">
        <v>757</v>
      </c>
      <c r="D191" s="9" t="s">
        <v>753</v>
      </c>
      <c r="E191" s="9"/>
      <c r="F191" s="9" t="s">
        <v>44</v>
      </c>
      <c r="G191" s="9" t="s">
        <v>689</v>
      </c>
      <c r="H191" s="9" t="s">
        <v>690</v>
      </c>
      <c r="I191" s="9" t="s">
        <v>758</v>
      </c>
      <c r="J191" s="9" t="s">
        <v>759</v>
      </c>
      <c r="K191" s="10" t="str">
        <f>HYPERLINK("http://kvadra-group.ru/mag/image/catalog/import_files/1b/1b6f699b09ba11e99465000c29b65012_1b6f699c09ba11e99465000c29b65012.jpg","Интернет-картинка")</f>
        <v>Интернет-картинка</v>
      </c>
      <c r="L191" s="9"/>
      <c r="M191" s="9">
        <f t="shared" si="12"/>
        <v>0</v>
      </c>
    </row>
    <row r="192" spans="1:13" ht="81" customHeight="1" outlineLevel="4" x14ac:dyDescent="0.2">
      <c r="A192" s="7"/>
      <c r="B192" s="8" t="s">
        <v>760</v>
      </c>
      <c r="C192" s="9" t="s">
        <v>761</v>
      </c>
      <c r="D192" s="9" t="s">
        <v>753</v>
      </c>
      <c r="E192" s="9"/>
      <c r="F192" s="9" t="s">
        <v>44</v>
      </c>
      <c r="G192" s="9" t="s">
        <v>689</v>
      </c>
      <c r="H192" s="9" t="s">
        <v>690</v>
      </c>
      <c r="I192" s="9" t="s">
        <v>762</v>
      </c>
      <c r="J192" s="9" t="s">
        <v>763</v>
      </c>
      <c r="K192" s="10" t="str">
        <f>HYPERLINK("http://kvadra-group.ru/mag/image/catalog/import_files/1b/1b6f699b09ba11e99465000c29b65012_1b6f699c09ba11e99465000c29b65012.jpg","Интернет-картинка")</f>
        <v>Интернет-картинка</v>
      </c>
      <c r="L192" s="9"/>
      <c r="M192" s="9">
        <f t="shared" si="12"/>
        <v>0</v>
      </c>
    </row>
    <row r="193" spans="1:13" ht="81" customHeight="1" outlineLevel="4" x14ac:dyDescent="0.2">
      <c r="A193" s="7"/>
      <c r="B193" s="8" t="s">
        <v>764</v>
      </c>
      <c r="C193" s="9" t="s">
        <v>765</v>
      </c>
      <c r="D193" s="9" t="s">
        <v>753</v>
      </c>
      <c r="E193" s="9"/>
      <c r="F193" s="9" t="s">
        <v>44</v>
      </c>
      <c r="G193" s="9" t="s">
        <v>689</v>
      </c>
      <c r="H193" s="9" t="s">
        <v>690</v>
      </c>
      <c r="I193" s="9" t="s">
        <v>766</v>
      </c>
      <c r="J193" s="9" t="s">
        <v>755</v>
      </c>
      <c r="K193" s="10" t="str">
        <f>HYPERLINK("http://kvadra-group.ru/mag/image/catalog/import_files/1b/1b6f699b09ba11e99465000c29b65012_1b6f699c09ba11e99465000c29b65012.jpg","Интернет-картинка")</f>
        <v>Интернет-картинка</v>
      </c>
      <c r="L193" s="9"/>
      <c r="M193" s="9">
        <f t="shared" si="12"/>
        <v>0</v>
      </c>
    </row>
    <row r="194" spans="1:13" ht="81" customHeight="1" outlineLevel="4" x14ac:dyDescent="0.2">
      <c r="A194" s="7"/>
      <c r="B194" s="8" t="s">
        <v>767</v>
      </c>
      <c r="C194" s="9" t="s">
        <v>768</v>
      </c>
      <c r="D194" s="9" t="s">
        <v>769</v>
      </c>
      <c r="E194" s="9"/>
      <c r="F194" s="9" t="s">
        <v>44</v>
      </c>
      <c r="G194" s="9" t="s">
        <v>689</v>
      </c>
      <c r="H194" s="9" t="s">
        <v>690</v>
      </c>
      <c r="I194" s="9" t="s">
        <v>770</v>
      </c>
      <c r="J194" s="9" t="s">
        <v>771</v>
      </c>
      <c r="K194" s="10" t="str">
        <f>HYPERLINK("http://kvadra-group.ru/mag/image/catalog/import_files/b6/b67a4152f5cc11e79443000c29b65012_b67a4153f5cc11e79443000c29b65012.jpg","Интернет-картинка")</f>
        <v>Интернет-картинка</v>
      </c>
      <c r="L194" s="9"/>
      <c r="M194" s="9">
        <f t="shared" si="12"/>
        <v>0</v>
      </c>
    </row>
    <row r="195" spans="1:13" ht="81" customHeight="1" outlineLevel="4" x14ac:dyDescent="0.2">
      <c r="A195" s="7"/>
      <c r="B195" s="8" t="s">
        <v>772</v>
      </c>
      <c r="C195" s="9" t="s">
        <v>773</v>
      </c>
      <c r="D195" s="9" t="s">
        <v>769</v>
      </c>
      <c r="E195" s="9"/>
      <c r="F195" s="9" t="s">
        <v>44</v>
      </c>
      <c r="G195" s="9" t="s">
        <v>689</v>
      </c>
      <c r="H195" s="9" t="s">
        <v>690</v>
      </c>
      <c r="I195" s="9" t="s">
        <v>774</v>
      </c>
      <c r="J195" s="9" t="s">
        <v>775</v>
      </c>
      <c r="K195" s="10" t="str">
        <f>HYPERLINK("http://kvadra-group.ru/mag/image/catalog/import_files/24/2465c549e81911e89462000c29b65012_2465c54ae81911e89462000c29b65012.jpg","Интернет-картинка")</f>
        <v>Интернет-картинка</v>
      </c>
      <c r="L195" s="9"/>
      <c r="M195" s="9">
        <f t="shared" si="12"/>
        <v>0</v>
      </c>
    </row>
    <row r="196" spans="1:13" ht="81" customHeight="1" outlineLevel="4" x14ac:dyDescent="0.2">
      <c r="A196" s="7"/>
      <c r="B196" s="8" t="s">
        <v>776</v>
      </c>
      <c r="C196" s="9" t="s">
        <v>777</v>
      </c>
      <c r="D196" s="9" t="s">
        <v>778</v>
      </c>
      <c r="E196" s="9"/>
      <c r="F196" s="9" t="s">
        <v>132</v>
      </c>
      <c r="G196" s="9" t="s">
        <v>689</v>
      </c>
      <c r="H196" s="9" t="s">
        <v>690</v>
      </c>
      <c r="I196" s="9" t="s">
        <v>779</v>
      </c>
      <c r="J196" s="9" t="s">
        <v>780</v>
      </c>
      <c r="K196" s="10" t="str">
        <f>HYPERLINK("http://kvadra-group.ru/mag/image/catalog/import_files/b6/b67a4164f5cc11e79443000c29b65012_b67a4165f5cc11e79443000c29b65012.jpg","Интернет-картинка")</f>
        <v>Интернет-картинка</v>
      </c>
      <c r="L196" s="9"/>
      <c r="M196" s="9">
        <f t="shared" si="12"/>
        <v>0</v>
      </c>
    </row>
    <row r="197" spans="1:13" ht="81" customHeight="1" outlineLevel="4" x14ac:dyDescent="0.2">
      <c r="A197" s="7"/>
      <c r="B197" s="8" t="s">
        <v>781</v>
      </c>
      <c r="C197" s="9" t="s">
        <v>782</v>
      </c>
      <c r="D197" s="9" t="s">
        <v>778</v>
      </c>
      <c r="E197" s="9"/>
      <c r="F197" s="9" t="s">
        <v>132</v>
      </c>
      <c r="G197" s="9" t="s">
        <v>689</v>
      </c>
      <c r="H197" s="9" t="s">
        <v>690</v>
      </c>
      <c r="I197" s="9" t="s">
        <v>783</v>
      </c>
      <c r="J197" s="9" t="s">
        <v>408</v>
      </c>
      <c r="K197" s="10" t="str">
        <f>HYPERLINK("http://kvadra-group.ru/mag/image/catalog/import_files/b6/b67a4166f5cc11e79443000c29b65012_b67a4167f5cc11e79443000c29b65012.jpg","Интернет-картинка")</f>
        <v>Интернет-картинка</v>
      </c>
      <c r="L197" s="9"/>
      <c r="M197" s="9">
        <f t="shared" si="12"/>
        <v>0</v>
      </c>
    </row>
    <row r="198" spans="1:13" ht="81" customHeight="1" outlineLevel="4" x14ac:dyDescent="0.2">
      <c r="A198" s="7"/>
      <c r="B198" s="8" t="s">
        <v>784</v>
      </c>
      <c r="C198" s="9" t="s">
        <v>785</v>
      </c>
      <c r="D198" s="9" t="s">
        <v>786</v>
      </c>
      <c r="E198" s="9"/>
      <c r="F198" s="9" t="s">
        <v>232</v>
      </c>
      <c r="G198" s="9" t="s">
        <v>689</v>
      </c>
      <c r="H198" s="9" t="s">
        <v>690</v>
      </c>
      <c r="I198" s="9" t="s">
        <v>787</v>
      </c>
      <c r="J198" s="9" t="s">
        <v>788</v>
      </c>
      <c r="K198" s="10" t="str">
        <f>HYPERLINK("http://kvadra-group.ru/mag/image/catalog/import_files/80/806261569dd411e780e3de3700d833bf_806261579dd411e780e3de3700d833bf.jpg","Интернет-картинка")</f>
        <v>Интернет-картинка</v>
      </c>
      <c r="L198" s="9"/>
      <c r="M198" s="9">
        <f t="shared" si="12"/>
        <v>0</v>
      </c>
    </row>
    <row r="199" spans="1:13" ht="81" customHeight="1" outlineLevel="4" x14ac:dyDescent="0.2">
      <c r="A199" s="7"/>
      <c r="B199" s="8" t="s">
        <v>789</v>
      </c>
      <c r="C199" s="9" t="s">
        <v>790</v>
      </c>
      <c r="D199" s="9" t="s">
        <v>786</v>
      </c>
      <c r="E199" s="9"/>
      <c r="F199" s="9" t="s">
        <v>232</v>
      </c>
      <c r="G199" s="9" t="s">
        <v>689</v>
      </c>
      <c r="H199" s="9" t="s">
        <v>690</v>
      </c>
      <c r="I199" s="9" t="s">
        <v>791</v>
      </c>
      <c r="J199" s="9" t="s">
        <v>792</v>
      </c>
      <c r="K199" s="10" t="str">
        <f>HYPERLINK("http://kvadra-group.ru/mag/image/catalog/import_files/b0/b0ef231a9dd411e780e3de3700d833bf_b0ef231b9dd411e780e3de3700d833bf.jpg","Интернет-картинка")</f>
        <v>Интернет-картинка</v>
      </c>
      <c r="L199" s="9"/>
      <c r="M199" s="9">
        <f t="shared" si="12"/>
        <v>0</v>
      </c>
    </row>
    <row r="200" spans="1:13" ht="81" customHeight="1" outlineLevel="4" x14ac:dyDescent="0.2">
      <c r="A200" s="7"/>
      <c r="B200" s="8" t="s">
        <v>793</v>
      </c>
      <c r="C200" s="9" t="s">
        <v>794</v>
      </c>
      <c r="D200" s="9" t="s">
        <v>786</v>
      </c>
      <c r="E200" s="9"/>
      <c r="F200" s="9" t="s">
        <v>232</v>
      </c>
      <c r="G200" s="9" t="s">
        <v>689</v>
      </c>
      <c r="H200" s="9" t="s">
        <v>690</v>
      </c>
      <c r="I200" s="9" t="s">
        <v>795</v>
      </c>
      <c r="J200" s="9" t="s">
        <v>796</v>
      </c>
      <c r="K200" s="10" t="str">
        <f>HYPERLINK("http://kvadra-group.ru/mag/image/catalog/import_files/d1/d1f7d8eb9dd411e780e3de3700d833bf_d1f7d8ec9dd411e780e3de3700d833bf.jpg","Интернет-картинка")</f>
        <v>Интернет-картинка</v>
      </c>
      <c r="L200" s="9"/>
      <c r="M200" s="9">
        <f t="shared" si="12"/>
        <v>0</v>
      </c>
    </row>
    <row r="201" spans="1:13" ht="81" customHeight="1" outlineLevel="4" x14ac:dyDescent="0.2">
      <c r="A201" s="7"/>
      <c r="B201" s="8" t="s">
        <v>797</v>
      </c>
      <c r="C201" s="9" t="s">
        <v>798</v>
      </c>
      <c r="D201" s="9" t="s">
        <v>786</v>
      </c>
      <c r="E201" s="9"/>
      <c r="F201" s="9" t="s">
        <v>232</v>
      </c>
      <c r="G201" s="9" t="s">
        <v>689</v>
      </c>
      <c r="H201" s="9" t="s">
        <v>690</v>
      </c>
      <c r="I201" s="9" t="s">
        <v>799</v>
      </c>
      <c r="J201" s="9" t="s">
        <v>755</v>
      </c>
      <c r="K201" s="10" t="str">
        <f>HYPERLINK("http://kvadra-group.ru/mag/image/catalog/import_files/e0/e07804e69dd411e780e3de3700d833bf_e07804e79dd411e780e3de3700d833bf.jpg","Интернет-картинка")</f>
        <v>Интернет-картинка</v>
      </c>
      <c r="L201" s="9"/>
      <c r="M201" s="9">
        <f t="shared" si="12"/>
        <v>0</v>
      </c>
    </row>
    <row r="202" spans="1:13" ht="11.1" customHeight="1" outlineLevel="3" x14ac:dyDescent="0.2">
      <c r="A202" s="17" t="s">
        <v>800</v>
      </c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6"/>
    </row>
    <row r="203" spans="1:13" ht="81" customHeight="1" outlineLevel="4" x14ac:dyDescent="0.2">
      <c r="A203" s="7"/>
      <c r="B203" s="8" t="s">
        <v>801</v>
      </c>
      <c r="C203" s="9" t="s">
        <v>802</v>
      </c>
      <c r="D203" s="9" t="s">
        <v>803</v>
      </c>
      <c r="E203" s="9"/>
      <c r="F203" s="9" t="s">
        <v>94</v>
      </c>
      <c r="G203" s="9" t="s">
        <v>689</v>
      </c>
      <c r="H203" s="9" t="s">
        <v>690</v>
      </c>
      <c r="I203" s="9" t="s">
        <v>804</v>
      </c>
      <c r="J203" s="9" t="s">
        <v>805</v>
      </c>
      <c r="K203" s="10" t="str">
        <f>HYPERLINK("http://kvadra-group.ru/upload/iblock/f55/f558f358c32011cc0bef5b891e3b878c.jpg","Интернет-картинка")</f>
        <v>Интернет-картинка</v>
      </c>
      <c r="L203" s="9"/>
      <c r="M203" s="9">
        <f>L203*G203</f>
        <v>0</v>
      </c>
    </row>
    <row r="204" spans="1:13" ht="81" customHeight="1" outlineLevel="4" x14ac:dyDescent="0.2">
      <c r="A204" s="7"/>
      <c r="B204" s="8" t="s">
        <v>806</v>
      </c>
      <c r="C204" s="9" t="s">
        <v>807</v>
      </c>
      <c r="D204" s="9" t="s">
        <v>808</v>
      </c>
      <c r="E204" s="9"/>
      <c r="F204" s="9" t="s">
        <v>94</v>
      </c>
      <c r="G204" s="9" t="s">
        <v>689</v>
      </c>
      <c r="H204" s="9" t="s">
        <v>690</v>
      </c>
      <c r="I204" s="9" t="s">
        <v>809</v>
      </c>
      <c r="J204" s="9" t="s">
        <v>810</v>
      </c>
      <c r="K204" s="10" t="str">
        <f>HYPERLINK("http://kvadra-group.ru/mag/image/catalog/import_files/b6/b67a4162f5cc11e79443000c29b65012_b67a4163f5cc11e79443000c29b65012.jpg","Интернет-картинка")</f>
        <v>Интернет-картинка</v>
      </c>
      <c r="L204" s="9"/>
      <c r="M204" s="9">
        <f>L204*G204</f>
        <v>0</v>
      </c>
    </row>
    <row r="205" spans="1:13" ht="81" customHeight="1" outlineLevel="4" x14ac:dyDescent="0.2">
      <c r="A205" s="7"/>
      <c r="B205" s="8" t="s">
        <v>811</v>
      </c>
      <c r="C205" s="9" t="s">
        <v>812</v>
      </c>
      <c r="D205" s="9" t="s">
        <v>813</v>
      </c>
      <c r="E205" s="9"/>
      <c r="F205" s="9" t="s">
        <v>44</v>
      </c>
      <c r="G205" s="9" t="s">
        <v>689</v>
      </c>
      <c r="H205" s="9" t="s">
        <v>690</v>
      </c>
      <c r="I205" s="9" t="s">
        <v>814</v>
      </c>
      <c r="J205" s="9" t="s">
        <v>815</v>
      </c>
      <c r="K205" s="10" t="str">
        <f>HYPERLINK("http://kvadra-group.ru/mag/image/catalog/import_files/b6/b67a414cf5cc11e79443000c29b65012_b67a414df5cc11e79443000c29b65012.jpg","Интернет-картинка")</f>
        <v>Интернет-картинка</v>
      </c>
      <c r="L205" s="9"/>
      <c r="M205" s="9">
        <f>L205*G205</f>
        <v>0</v>
      </c>
    </row>
    <row r="206" spans="1:13" ht="81" customHeight="1" outlineLevel="4" x14ac:dyDescent="0.2">
      <c r="A206" s="7"/>
      <c r="B206" s="8" t="s">
        <v>816</v>
      </c>
      <c r="C206" s="9" t="s">
        <v>817</v>
      </c>
      <c r="D206" s="9" t="s">
        <v>813</v>
      </c>
      <c r="E206" s="9"/>
      <c r="F206" s="9" t="s">
        <v>44</v>
      </c>
      <c r="G206" s="9" t="s">
        <v>689</v>
      </c>
      <c r="H206" s="9" t="s">
        <v>690</v>
      </c>
      <c r="I206" s="9" t="s">
        <v>818</v>
      </c>
      <c r="J206" s="9" t="s">
        <v>819</v>
      </c>
      <c r="K206" s="10" t="str">
        <f>HYPERLINK("http://kvadra-group.ru/mag/image/catalog/import_files/b6/b67a4158f5cc11e79443000c29b65012_b67a4159f5cc11e79443000c29b65012.jpg","Интернет-картинка")</f>
        <v>Интернет-картинка</v>
      </c>
      <c r="L206" s="9"/>
      <c r="M206" s="9">
        <f>L206*G206</f>
        <v>0</v>
      </c>
    </row>
    <row r="207" spans="1:13" ht="12.95" customHeight="1" outlineLevel="1" x14ac:dyDescent="0.2">
      <c r="A207" s="14" t="s">
        <v>827</v>
      </c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5"/>
    </row>
    <row r="208" spans="1:13" ht="11.1" customHeight="1" outlineLevel="2" x14ac:dyDescent="0.2">
      <c r="A208" s="15" t="s">
        <v>828</v>
      </c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6"/>
    </row>
    <row r="209" spans="1:13" ht="60" customHeight="1" outlineLevel="3" x14ac:dyDescent="0.2">
      <c r="A209" s="12"/>
      <c r="B209" s="8" t="s">
        <v>829</v>
      </c>
      <c r="C209" s="9" t="s">
        <v>830</v>
      </c>
      <c r="D209" s="9" t="s">
        <v>831</v>
      </c>
      <c r="E209" s="9"/>
      <c r="F209" s="9" t="s">
        <v>232</v>
      </c>
      <c r="G209" s="9" t="s">
        <v>832</v>
      </c>
      <c r="H209" s="9" t="s">
        <v>16</v>
      </c>
      <c r="I209" s="9" t="s">
        <v>833</v>
      </c>
      <c r="J209" s="9" t="s">
        <v>834</v>
      </c>
      <c r="K209" s="10" t="str">
        <f t="shared" ref="K209:K217" si="13">HYPERLINK("","Интернет-картинка")</f>
        <v>Интернет-картинка</v>
      </c>
      <c r="L209" s="9"/>
      <c r="M209" s="9">
        <f t="shared" ref="M209:M217" si="14">L209*G209</f>
        <v>0</v>
      </c>
    </row>
    <row r="210" spans="1:13" ht="57.95" customHeight="1" outlineLevel="3" x14ac:dyDescent="0.2">
      <c r="A210" s="12"/>
      <c r="B210" s="8" t="s">
        <v>835</v>
      </c>
      <c r="C210" s="9" t="s">
        <v>836</v>
      </c>
      <c r="D210" s="9" t="s">
        <v>831</v>
      </c>
      <c r="E210" s="9"/>
      <c r="F210" s="9" t="s">
        <v>232</v>
      </c>
      <c r="G210" s="9" t="s">
        <v>832</v>
      </c>
      <c r="H210" s="9" t="s">
        <v>16</v>
      </c>
      <c r="I210" s="9" t="s">
        <v>837</v>
      </c>
      <c r="J210" s="9" t="s">
        <v>838</v>
      </c>
      <c r="K210" s="10" t="str">
        <f t="shared" si="13"/>
        <v>Интернет-картинка</v>
      </c>
      <c r="L210" s="9"/>
      <c r="M210" s="9">
        <f t="shared" si="14"/>
        <v>0</v>
      </c>
    </row>
    <row r="211" spans="1:13" ht="57" customHeight="1" outlineLevel="3" x14ac:dyDescent="0.2">
      <c r="A211" s="12"/>
      <c r="B211" s="8" t="s">
        <v>839</v>
      </c>
      <c r="C211" s="9" t="s">
        <v>840</v>
      </c>
      <c r="D211" s="9" t="s">
        <v>831</v>
      </c>
      <c r="E211" s="9"/>
      <c r="F211" s="9" t="s">
        <v>232</v>
      </c>
      <c r="G211" s="9" t="s">
        <v>832</v>
      </c>
      <c r="H211" s="9" t="s">
        <v>16</v>
      </c>
      <c r="I211" s="9" t="s">
        <v>841</v>
      </c>
      <c r="J211" s="9" t="s">
        <v>842</v>
      </c>
      <c r="K211" s="10" t="str">
        <f t="shared" si="13"/>
        <v>Интернет-картинка</v>
      </c>
      <c r="L211" s="9"/>
      <c r="M211" s="9">
        <f t="shared" si="14"/>
        <v>0</v>
      </c>
    </row>
    <row r="212" spans="1:13" ht="57.95" customHeight="1" outlineLevel="3" x14ac:dyDescent="0.2">
      <c r="A212" s="12"/>
      <c r="B212" s="8" t="s">
        <v>843</v>
      </c>
      <c r="C212" s="9" t="s">
        <v>844</v>
      </c>
      <c r="D212" s="9" t="s">
        <v>845</v>
      </c>
      <c r="E212" s="9"/>
      <c r="F212" s="9" t="s">
        <v>232</v>
      </c>
      <c r="G212" s="9" t="s">
        <v>846</v>
      </c>
      <c r="H212" s="9" t="s">
        <v>16</v>
      </c>
      <c r="I212" s="9" t="s">
        <v>847</v>
      </c>
      <c r="J212" s="9" t="s">
        <v>848</v>
      </c>
      <c r="K212" s="10" t="str">
        <f t="shared" si="13"/>
        <v>Интернет-картинка</v>
      </c>
      <c r="L212" s="9"/>
      <c r="M212" s="9">
        <f t="shared" si="14"/>
        <v>0</v>
      </c>
    </row>
    <row r="213" spans="1:13" ht="57" customHeight="1" outlineLevel="3" x14ac:dyDescent="0.2">
      <c r="A213" s="12"/>
      <c r="B213" s="8" t="s">
        <v>849</v>
      </c>
      <c r="C213" s="9" t="s">
        <v>850</v>
      </c>
      <c r="D213" s="9" t="s">
        <v>851</v>
      </c>
      <c r="E213" s="9"/>
      <c r="F213" s="9" t="s">
        <v>232</v>
      </c>
      <c r="G213" s="9" t="s">
        <v>846</v>
      </c>
      <c r="H213" s="9" t="s">
        <v>16</v>
      </c>
      <c r="I213" s="9" t="s">
        <v>852</v>
      </c>
      <c r="J213" s="9" t="s">
        <v>853</v>
      </c>
      <c r="K213" s="10" t="str">
        <f t="shared" si="13"/>
        <v>Интернет-картинка</v>
      </c>
      <c r="L213" s="9"/>
      <c r="M213" s="9">
        <f t="shared" si="14"/>
        <v>0</v>
      </c>
    </row>
    <row r="214" spans="1:13" ht="57.95" customHeight="1" outlineLevel="3" x14ac:dyDescent="0.2">
      <c r="A214" s="12"/>
      <c r="B214" s="8" t="s">
        <v>854</v>
      </c>
      <c r="C214" s="9" t="s">
        <v>855</v>
      </c>
      <c r="D214" s="9" t="s">
        <v>856</v>
      </c>
      <c r="E214" s="9"/>
      <c r="F214" s="9" t="s">
        <v>232</v>
      </c>
      <c r="G214" s="9" t="s">
        <v>846</v>
      </c>
      <c r="H214" s="9" t="s">
        <v>16</v>
      </c>
      <c r="I214" s="9" t="s">
        <v>857</v>
      </c>
      <c r="J214" s="9" t="s">
        <v>858</v>
      </c>
      <c r="K214" s="10" t="str">
        <f t="shared" si="13"/>
        <v>Интернет-картинка</v>
      </c>
      <c r="L214" s="9"/>
      <c r="M214" s="9">
        <f t="shared" si="14"/>
        <v>0</v>
      </c>
    </row>
    <row r="215" spans="1:13" ht="60" customHeight="1" outlineLevel="3" x14ac:dyDescent="0.2">
      <c r="A215" s="12"/>
      <c r="B215" s="8" t="s">
        <v>859</v>
      </c>
      <c r="C215" s="9" t="s">
        <v>860</v>
      </c>
      <c r="D215" s="9" t="s">
        <v>861</v>
      </c>
      <c r="E215" s="9"/>
      <c r="F215" s="9" t="s">
        <v>232</v>
      </c>
      <c r="G215" s="9" t="s">
        <v>846</v>
      </c>
      <c r="H215" s="9" t="s">
        <v>16</v>
      </c>
      <c r="I215" s="9" t="s">
        <v>862</v>
      </c>
      <c r="J215" s="9" t="s">
        <v>863</v>
      </c>
      <c r="K215" s="10" t="str">
        <f t="shared" si="13"/>
        <v>Интернет-картинка</v>
      </c>
      <c r="L215" s="9"/>
      <c r="M215" s="9">
        <f t="shared" si="14"/>
        <v>0</v>
      </c>
    </row>
    <row r="216" spans="1:13" ht="57.95" customHeight="1" outlineLevel="3" x14ac:dyDescent="0.2">
      <c r="A216" s="12"/>
      <c r="B216" s="8" t="s">
        <v>864</v>
      </c>
      <c r="C216" s="9" t="s">
        <v>865</v>
      </c>
      <c r="D216" s="9" t="s">
        <v>866</v>
      </c>
      <c r="E216" s="9"/>
      <c r="F216" s="9" t="s">
        <v>232</v>
      </c>
      <c r="G216" s="9" t="s">
        <v>867</v>
      </c>
      <c r="H216" s="9" t="s">
        <v>16</v>
      </c>
      <c r="I216" s="9" t="s">
        <v>868</v>
      </c>
      <c r="J216" s="9" t="s">
        <v>869</v>
      </c>
      <c r="K216" s="10" t="str">
        <f t="shared" si="13"/>
        <v>Интернет-картинка</v>
      </c>
      <c r="L216" s="9"/>
      <c r="M216" s="9">
        <f t="shared" si="14"/>
        <v>0</v>
      </c>
    </row>
    <row r="217" spans="1:13" ht="60" customHeight="1" outlineLevel="3" x14ac:dyDescent="0.2">
      <c r="A217" s="12"/>
      <c r="B217" s="8" t="s">
        <v>870</v>
      </c>
      <c r="C217" s="9" t="s">
        <v>871</v>
      </c>
      <c r="D217" s="9" t="s">
        <v>866</v>
      </c>
      <c r="E217" s="9"/>
      <c r="F217" s="9" t="s">
        <v>232</v>
      </c>
      <c r="G217" s="9" t="s">
        <v>867</v>
      </c>
      <c r="H217" s="9" t="s">
        <v>16</v>
      </c>
      <c r="I217" s="9" t="s">
        <v>872</v>
      </c>
      <c r="J217" s="9" t="s">
        <v>873</v>
      </c>
      <c r="K217" s="10" t="str">
        <f t="shared" si="13"/>
        <v>Интернет-картинка</v>
      </c>
      <c r="L217" s="9"/>
      <c r="M217" s="9">
        <f t="shared" si="14"/>
        <v>0</v>
      </c>
    </row>
    <row r="218" spans="1:13" ht="12.95" customHeight="1" outlineLevel="1" x14ac:dyDescent="0.2">
      <c r="A218" s="14" t="s">
        <v>882</v>
      </c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5"/>
    </row>
    <row r="219" spans="1:13" ht="12.95" customHeight="1" outlineLevel="2" x14ac:dyDescent="0.2">
      <c r="A219" s="16" t="s">
        <v>883</v>
      </c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5"/>
    </row>
    <row r="220" spans="1:13" ht="11.1" customHeight="1" outlineLevel="3" x14ac:dyDescent="0.2">
      <c r="A220" s="17" t="s">
        <v>884</v>
      </c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6"/>
    </row>
    <row r="221" spans="1:13" ht="81" customHeight="1" outlineLevel="4" x14ac:dyDescent="0.2">
      <c r="A221" s="7"/>
      <c r="B221" s="8" t="s">
        <v>885</v>
      </c>
      <c r="C221" s="9" t="s">
        <v>886</v>
      </c>
      <c r="D221" s="9" t="s">
        <v>887</v>
      </c>
      <c r="E221" s="9"/>
      <c r="F221" s="9" t="s">
        <v>22</v>
      </c>
      <c r="G221" s="9" t="s">
        <v>888</v>
      </c>
      <c r="H221" s="9" t="s">
        <v>16</v>
      </c>
      <c r="I221" s="9" t="s">
        <v>889</v>
      </c>
      <c r="J221" s="9" t="s">
        <v>16</v>
      </c>
      <c r="K221" s="10" t="str">
        <f>HYPERLINK("","Интернет-картинка")</f>
        <v>Интернет-картинка</v>
      </c>
      <c r="L221" s="9"/>
      <c r="M221" s="9">
        <f t="shared" ref="M221:M226" si="15">L221*G221</f>
        <v>0</v>
      </c>
    </row>
    <row r="222" spans="1:13" ht="81" customHeight="1" outlineLevel="4" x14ac:dyDescent="0.2">
      <c r="A222" s="7"/>
      <c r="B222" s="8" t="s">
        <v>890</v>
      </c>
      <c r="C222" s="9" t="s">
        <v>891</v>
      </c>
      <c r="D222" s="9" t="s">
        <v>892</v>
      </c>
      <c r="E222" s="9"/>
      <c r="F222" s="9" t="s">
        <v>22</v>
      </c>
      <c r="G222" s="9" t="s">
        <v>888</v>
      </c>
      <c r="H222" s="9" t="s">
        <v>16</v>
      </c>
      <c r="I222" s="9" t="s">
        <v>893</v>
      </c>
      <c r="J222" s="9" t="s">
        <v>825</v>
      </c>
      <c r="K222" s="10" t="str">
        <f>HYPERLINK("","Интернет-картинка")</f>
        <v>Интернет-картинка</v>
      </c>
      <c r="L222" s="9"/>
      <c r="M222" s="9">
        <f t="shared" si="15"/>
        <v>0</v>
      </c>
    </row>
    <row r="223" spans="1:13" ht="81" customHeight="1" outlineLevel="4" x14ac:dyDescent="0.2">
      <c r="A223" s="7"/>
      <c r="B223" s="8" t="s">
        <v>894</v>
      </c>
      <c r="C223" s="9" t="s">
        <v>895</v>
      </c>
      <c r="D223" s="9" t="s">
        <v>896</v>
      </c>
      <c r="E223" s="9"/>
      <c r="F223" s="9" t="s">
        <v>22</v>
      </c>
      <c r="G223" s="9" t="s">
        <v>897</v>
      </c>
      <c r="H223" s="9" t="s">
        <v>16</v>
      </c>
      <c r="I223" s="9" t="s">
        <v>898</v>
      </c>
      <c r="J223" s="9" t="s">
        <v>899</v>
      </c>
      <c r="K223" s="10" t="str">
        <f>HYPERLINK("","Интернет-картинка")</f>
        <v>Интернет-картинка</v>
      </c>
      <c r="L223" s="9"/>
      <c r="M223" s="9">
        <f t="shared" si="15"/>
        <v>0</v>
      </c>
    </row>
    <row r="224" spans="1:13" ht="81" customHeight="1" outlineLevel="4" x14ac:dyDescent="0.2">
      <c r="A224" s="7"/>
      <c r="B224" s="8" t="s">
        <v>900</v>
      </c>
      <c r="C224" s="9" t="s">
        <v>901</v>
      </c>
      <c r="D224" s="9" t="s">
        <v>902</v>
      </c>
      <c r="E224" s="9"/>
      <c r="F224" s="9" t="s">
        <v>22</v>
      </c>
      <c r="G224" s="9" t="s">
        <v>897</v>
      </c>
      <c r="H224" s="9" t="s">
        <v>16</v>
      </c>
      <c r="I224" s="9" t="s">
        <v>903</v>
      </c>
      <c r="J224" s="9" t="s">
        <v>904</v>
      </c>
      <c r="K224" s="10" t="str">
        <f>HYPERLINK("","Интернет-картинка")</f>
        <v>Интернет-картинка</v>
      </c>
      <c r="L224" s="9"/>
      <c r="M224" s="9">
        <f t="shared" si="15"/>
        <v>0</v>
      </c>
    </row>
    <row r="225" spans="1:13" ht="81" customHeight="1" outlineLevel="4" x14ac:dyDescent="0.2">
      <c r="A225" s="7"/>
      <c r="B225" s="8" t="s">
        <v>905</v>
      </c>
      <c r="C225" s="9" t="s">
        <v>906</v>
      </c>
      <c r="D225" s="9" t="s">
        <v>907</v>
      </c>
      <c r="E225" s="9"/>
      <c r="F225" s="9" t="s">
        <v>232</v>
      </c>
      <c r="G225" s="9" t="s">
        <v>888</v>
      </c>
      <c r="H225" s="9" t="s">
        <v>16</v>
      </c>
      <c r="I225" s="9" t="s">
        <v>908</v>
      </c>
      <c r="J225" s="9" t="s">
        <v>909</v>
      </c>
      <c r="K225" s="10" t="str">
        <f>HYPERLINK("http://kvadra-group.ru/mag/index.php?route=product/product&amp;path=3546_3759_3760_3833_3762&amp;product_id=53794","Интернет-картинка")</f>
        <v>Интернет-картинка</v>
      </c>
      <c r="L225" s="9"/>
      <c r="M225" s="9">
        <f t="shared" si="15"/>
        <v>0</v>
      </c>
    </row>
    <row r="226" spans="1:13" ht="81" customHeight="1" outlineLevel="4" x14ac:dyDescent="0.2">
      <c r="A226" s="7"/>
      <c r="B226" s="8" t="s">
        <v>910</v>
      </c>
      <c r="C226" s="9" t="s">
        <v>911</v>
      </c>
      <c r="D226" s="9" t="s">
        <v>912</v>
      </c>
      <c r="E226" s="9"/>
      <c r="F226" s="9" t="s">
        <v>232</v>
      </c>
      <c r="G226" s="9" t="s">
        <v>888</v>
      </c>
      <c r="H226" s="9" t="s">
        <v>16</v>
      </c>
      <c r="I226" s="9" t="s">
        <v>913</v>
      </c>
      <c r="J226" s="9" t="s">
        <v>17</v>
      </c>
      <c r="K226" s="10" t="str">
        <f>HYPERLINK("http://kvadra-group.ru/mag/index.php?route=product/product&amp;path=3546_3759_3760_3833_3762&amp;product_id=53797","Интернет-картинка")</f>
        <v>Интернет-картинка</v>
      </c>
      <c r="L226" s="9"/>
      <c r="M226" s="9">
        <f t="shared" si="15"/>
        <v>0</v>
      </c>
    </row>
    <row r="227" spans="1:13" ht="11.1" customHeight="1" outlineLevel="3" x14ac:dyDescent="0.2">
      <c r="A227" s="17" t="s">
        <v>914</v>
      </c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6"/>
    </row>
    <row r="228" spans="1:13" ht="81" customHeight="1" outlineLevel="4" x14ac:dyDescent="0.2">
      <c r="A228" s="7"/>
      <c r="B228" s="8" t="s">
        <v>915</v>
      </c>
      <c r="C228" s="9" t="s">
        <v>916</v>
      </c>
      <c r="D228" s="9" t="s">
        <v>917</v>
      </c>
      <c r="E228" s="9"/>
      <c r="F228" s="9" t="s">
        <v>22</v>
      </c>
      <c r="G228" s="9" t="s">
        <v>918</v>
      </c>
      <c r="H228" s="9" t="s">
        <v>821</v>
      </c>
      <c r="I228" s="9" t="s">
        <v>919</v>
      </c>
      <c r="J228" s="9" t="s">
        <v>920</v>
      </c>
      <c r="K228" s="10" t="str">
        <f>HYPERLINK("http://kvadra-group.ru/mag/image/catalog/import_files/72/72f4233323e611ea9491000c29b65012_45e27946258511ea9491000c29b65012.jpg","Интернет-картинка")</f>
        <v>Интернет-картинка</v>
      </c>
      <c r="L228" s="9"/>
      <c r="M228" s="9">
        <f>L228*G228</f>
        <v>0</v>
      </c>
    </row>
    <row r="229" spans="1:13" ht="81" customHeight="1" outlineLevel="4" x14ac:dyDescent="0.2">
      <c r="A229" s="7"/>
      <c r="B229" s="8" t="s">
        <v>921</v>
      </c>
      <c r="C229" s="9" t="s">
        <v>922</v>
      </c>
      <c r="D229" s="9" t="s">
        <v>923</v>
      </c>
      <c r="E229" s="9"/>
      <c r="F229" s="9" t="s">
        <v>22</v>
      </c>
      <c r="G229" s="9" t="s">
        <v>918</v>
      </c>
      <c r="H229" s="9" t="s">
        <v>821</v>
      </c>
      <c r="I229" s="9" t="s">
        <v>924</v>
      </c>
      <c r="J229" s="9" t="s">
        <v>881</v>
      </c>
      <c r="K229" s="10" t="str">
        <f>HYPERLINK("http://kvadra-group.ru/mag/image/catalog/import_files/4c/4c3247a923e511ea9491000c29b65012_c8a04e7d258411ea9491000c29b65012.jpg","Интернет-картинка")</f>
        <v>Интернет-картинка</v>
      </c>
      <c r="L229" s="9"/>
      <c r="M229" s="9">
        <f>L229*G229</f>
        <v>0</v>
      </c>
    </row>
    <row r="230" spans="1:13" ht="11.1" customHeight="1" outlineLevel="3" x14ac:dyDescent="0.2">
      <c r="A230" s="17" t="s">
        <v>925</v>
      </c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6"/>
    </row>
    <row r="231" spans="1:13" ht="66.95" customHeight="1" outlineLevel="4" x14ac:dyDescent="0.2">
      <c r="A231" s="7"/>
      <c r="B231" s="8" t="s">
        <v>926</v>
      </c>
      <c r="C231" s="9" t="s">
        <v>927</v>
      </c>
      <c r="D231" s="9" t="s">
        <v>928</v>
      </c>
      <c r="E231" s="9"/>
      <c r="F231" s="9" t="s">
        <v>22</v>
      </c>
      <c r="G231" s="9" t="s">
        <v>929</v>
      </c>
      <c r="H231" s="9" t="s">
        <v>821</v>
      </c>
      <c r="I231" s="9" t="s">
        <v>930</v>
      </c>
      <c r="J231" s="9" t="s">
        <v>63</v>
      </c>
      <c r="K231" s="10" t="str">
        <f>HYPERLINK("http://kvadra-group.ru/mag/index.php?route=product/product&amp;path=3546_3639_3641_3642&amp;product_id=54290","Интернет-картинка")</f>
        <v>Интернет-картинка</v>
      </c>
      <c r="L231" s="9"/>
      <c r="M231" s="9">
        <f t="shared" ref="M231:M247" si="16">L231*G231</f>
        <v>0</v>
      </c>
    </row>
    <row r="232" spans="1:13" ht="66.95" customHeight="1" outlineLevel="4" x14ac:dyDescent="0.2">
      <c r="A232" s="7"/>
      <c r="B232" s="8" t="s">
        <v>931</v>
      </c>
      <c r="C232" s="9" t="s">
        <v>932</v>
      </c>
      <c r="D232" s="9" t="s">
        <v>933</v>
      </c>
      <c r="E232" s="9"/>
      <c r="F232" s="9" t="s">
        <v>22</v>
      </c>
      <c r="G232" s="9" t="s">
        <v>929</v>
      </c>
      <c r="H232" s="9" t="s">
        <v>821</v>
      </c>
      <c r="I232" s="9" t="s">
        <v>934</v>
      </c>
      <c r="J232" s="9" t="s">
        <v>935</v>
      </c>
      <c r="K232" s="10" t="str">
        <f>HYPERLINK("http://kvadra-group.ru/mag/index.php?route=product/product&amp;path=3546_3639_3641_3642&amp;product_id=54291","Интернет-картинка")</f>
        <v>Интернет-картинка</v>
      </c>
      <c r="L232" s="9"/>
      <c r="M232" s="9">
        <f t="shared" si="16"/>
        <v>0</v>
      </c>
    </row>
    <row r="233" spans="1:13" ht="74.099999999999994" customHeight="1" outlineLevel="4" x14ac:dyDescent="0.2">
      <c r="A233" s="7"/>
      <c r="B233" s="8" t="s">
        <v>936</v>
      </c>
      <c r="C233" s="9" t="s">
        <v>937</v>
      </c>
      <c r="D233" s="9" t="s">
        <v>938</v>
      </c>
      <c r="E233" s="9"/>
      <c r="F233" s="9" t="s">
        <v>22</v>
      </c>
      <c r="G233" s="9" t="s">
        <v>939</v>
      </c>
      <c r="H233" s="9" t="s">
        <v>821</v>
      </c>
      <c r="I233" s="9" t="s">
        <v>940</v>
      </c>
      <c r="J233" s="9" t="s">
        <v>941</v>
      </c>
      <c r="K233" s="10" t="str">
        <f>HYPERLINK("http://kvadra-group.ru/mag/index.php?route=product/product&amp;path=3546_3639_3641_3642&amp;product_id=54305","Интернет-картинка")</f>
        <v>Интернет-картинка</v>
      </c>
      <c r="L233" s="9"/>
      <c r="M233" s="9">
        <f t="shared" si="16"/>
        <v>0</v>
      </c>
    </row>
    <row r="234" spans="1:13" ht="66.95" customHeight="1" outlineLevel="4" x14ac:dyDescent="0.2">
      <c r="A234" s="7"/>
      <c r="B234" s="8" t="s">
        <v>942</v>
      </c>
      <c r="C234" s="9" t="s">
        <v>943</v>
      </c>
      <c r="D234" s="9" t="s">
        <v>944</v>
      </c>
      <c r="E234" s="9"/>
      <c r="F234" s="9" t="s">
        <v>323</v>
      </c>
      <c r="G234" s="9" t="s">
        <v>929</v>
      </c>
      <c r="H234" s="9" t="s">
        <v>821</v>
      </c>
      <c r="I234" s="9" t="s">
        <v>945</v>
      </c>
      <c r="J234" s="9" t="s">
        <v>946</v>
      </c>
      <c r="K234" s="10" t="str">
        <f>HYPERLINK("http://kvadra-group.ru/mag/index.php?route=product/product&amp;path=3546_3639_3641_3642&amp;product_id=54292","Интернет-картинка")</f>
        <v>Интернет-картинка</v>
      </c>
      <c r="L234" s="9"/>
      <c r="M234" s="9">
        <f t="shared" si="16"/>
        <v>0</v>
      </c>
    </row>
    <row r="235" spans="1:13" ht="78" customHeight="1" outlineLevel="4" x14ac:dyDescent="0.2">
      <c r="A235" s="7"/>
      <c r="B235" s="8" t="s">
        <v>947</v>
      </c>
      <c r="C235" s="9" t="s">
        <v>948</v>
      </c>
      <c r="D235" s="9" t="s">
        <v>949</v>
      </c>
      <c r="E235" s="9"/>
      <c r="F235" s="9" t="s">
        <v>323</v>
      </c>
      <c r="G235" s="9" t="s">
        <v>929</v>
      </c>
      <c r="H235" s="9" t="s">
        <v>821</v>
      </c>
      <c r="I235" s="9" t="s">
        <v>950</v>
      </c>
      <c r="J235" s="9" t="s">
        <v>951</v>
      </c>
      <c r="K235" s="10" t="str">
        <f>HYPERLINK("http://kvadra-group.ru/mag/image/catalog/import_files/f4/f4834c7fed9311e89462000c29b65012_54b7b92aee8811e99488000c29b65012.jpg","Интернет-картинка")</f>
        <v>Интернет-картинка</v>
      </c>
      <c r="L235" s="9"/>
      <c r="M235" s="9">
        <f t="shared" si="16"/>
        <v>0</v>
      </c>
    </row>
    <row r="236" spans="1:13" ht="66.95" customHeight="1" outlineLevel="4" x14ac:dyDescent="0.2">
      <c r="A236" s="7"/>
      <c r="B236" s="8" t="s">
        <v>952</v>
      </c>
      <c r="C236" s="9" t="s">
        <v>953</v>
      </c>
      <c r="D236" s="9" t="s">
        <v>954</v>
      </c>
      <c r="E236" s="9"/>
      <c r="F236" s="9" t="s">
        <v>22</v>
      </c>
      <c r="G236" s="9" t="s">
        <v>955</v>
      </c>
      <c r="H236" s="9" t="s">
        <v>821</v>
      </c>
      <c r="I236" s="9" t="s">
        <v>956</v>
      </c>
      <c r="J236" s="9" t="s">
        <v>957</v>
      </c>
      <c r="K236" s="10" t="str">
        <f>HYPERLINK("","Интернет-картинка")</f>
        <v>Интернет-картинка</v>
      </c>
      <c r="L236" s="9"/>
      <c r="M236" s="9">
        <f t="shared" si="16"/>
        <v>0</v>
      </c>
    </row>
    <row r="237" spans="1:13" ht="66.95" customHeight="1" outlineLevel="4" x14ac:dyDescent="0.2">
      <c r="A237" s="7"/>
      <c r="B237" s="8" t="s">
        <v>958</v>
      </c>
      <c r="C237" s="9" t="s">
        <v>959</v>
      </c>
      <c r="D237" s="9" t="s">
        <v>960</v>
      </c>
      <c r="E237" s="9"/>
      <c r="F237" s="9" t="s">
        <v>22</v>
      </c>
      <c r="G237" s="9" t="s">
        <v>955</v>
      </c>
      <c r="H237" s="9" t="s">
        <v>821</v>
      </c>
      <c r="I237" s="9" t="s">
        <v>961</v>
      </c>
      <c r="J237" s="9" t="s">
        <v>957</v>
      </c>
      <c r="K237" s="10" t="str">
        <f>HYPERLINK("","Интернет-картинка")</f>
        <v>Интернет-картинка</v>
      </c>
      <c r="L237" s="9"/>
      <c r="M237" s="9">
        <f t="shared" si="16"/>
        <v>0</v>
      </c>
    </row>
    <row r="238" spans="1:13" ht="66.95" customHeight="1" outlineLevel="4" x14ac:dyDescent="0.2">
      <c r="A238" s="7"/>
      <c r="B238" s="8" t="s">
        <v>962</v>
      </c>
      <c r="C238" s="9" t="s">
        <v>963</v>
      </c>
      <c r="D238" s="9" t="s">
        <v>964</v>
      </c>
      <c r="E238" s="9"/>
      <c r="F238" s="9" t="s">
        <v>232</v>
      </c>
      <c r="G238" s="9" t="s">
        <v>929</v>
      </c>
      <c r="H238" s="9" t="s">
        <v>821</v>
      </c>
      <c r="I238" s="9" t="s">
        <v>965</v>
      </c>
      <c r="J238" s="9" t="s">
        <v>966</v>
      </c>
      <c r="K238" s="10" t="str">
        <f>HYPERLINK("http://kvadra-group.ru/mag/index.php?route=product/product&amp;path=3546_3639_3641_3642&amp;product_id=54262","Интернет-картинка")</f>
        <v>Интернет-картинка</v>
      </c>
      <c r="L238" s="9"/>
      <c r="M238" s="9">
        <f t="shared" si="16"/>
        <v>0</v>
      </c>
    </row>
    <row r="239" spans="1:13" ht="81" customHeight="1" outlineLevel="4" x14ac:dyDescent="0.2">
      <c r="A239" s="7"/>
      <c r="B239" s="8" t="s">
        <v>967</v>
      </c>
      <c r="C239" s="9" t="s">
        <v>968</v>
      </c>
      <c r="D239" s="9" t="s">
        <v>969</v>
      </c>
      <c r="E239" s="9"/>
      <c r="F239" s="9" t="s">
        <v>22</v>
      </c>
      <c r="G239" s="9" t="s">
        <v>929</v>
      </c>
      <c r="H239" s="9" t="s">
        <v>821</v>
      </c>
      <c r="I239" s="9" t="s">
        <v>970</v>
      </c>
      <c r="J239" s="9" t="s">
        <v>875</v>
      </c>
      <c r="K239" s="10" t="str">
        <f>HYPERLINK("http://kvadra-group.ru/mag/index.php?route=product/product&amp;path=3546_3639_3641_3642&amp;product_id=54306","Интернет-картинка")</f>
        <v>Интернет-картинка</v>
      </c>
      <c r="L239" s="9"/>
      <c r="M239" s="9">
        <f t="shared" si="16"/>
        <v>0</v>
      </c>
    </row>
    <row r="240" spans="1:13" ht="66.95" customHeight="1" outlineLevel="4" x14ac:dyDescent="0.2">
      <c r="A240" s="7"/>
      <c r="B240" s="8" t="s">
        <v>971</v>
      </c>
      <c r="C240" s="9" t="s">
        <v>972</v>
      </c>
      <c r="D240" s="9" t="s">
        <v>973</v>
      </c>
      <c r="E240" s="9"/>
      <c r="F240" s="9" t="s">
        <v>232</v>
      </c>
      <c r="G240" s="9" t="s">
        <v>929</v>
      </c>
      <c r="H240" s="9" t="s">
        <v>821</v>
      </c>
      <c r="I240" s="9" t="s">
        <v>974</v>
      </c>
      <c r="J240" s="9" t="s">
        <v>975</v>
      </c>
      <c r="K240" s="10" t="str">
        <f>HYPERLINK("http://kvadra-group.ru/mag/index.php?route=product/product&amp;path=3546_3639_3641_3642&amp;product_id=51706","Интернет-картинка")</f>
        <v>Интернет-картинка</v>
      </c>
      <c r="L240" s="9"/>
      <c r="M240" s="9">
        <f t="shared" si="16"/>
        <v>0</v>
      </c>
    </row>
    <row r="241" spans="1:13" ht="66.95" customHeight="1" outlineLevel="4" x14ac:dyDescent="0.2">
      <c r="A241" s="7"/>
      <c r="B241" s="8" t="s">
        <v>976</v>
      </c>
      <c r="C241" s="9" t="s">
        <v>977</v>
      </c>
      <c r="D241" s="9" t="s">
        <v>978</v>
      </c>
      <c r="E241" s="9"/>
      <c r="F241" s="9" t="s">
        <v>22</v>
      </c>
      <c r="G241" s="9" t="s">
        <v>929</v>
      </c>
      <c r="H241" s="9" t="s">
        <v>821</v>
      </c>
      <c r="I241" s="9" t="s">
        <v>979</v>
      </c>
      <c r="J241" s="9" t="s">
        <v>980</v>
      </c>
      <c r="K241" s="10" t="str">
        <f>HYPERLINK("http://kvadra-group.ru/mag/index.php?route=product/product&amp;path=3546_3639_3641_3642&amp;product_id=51707","Интернет-картинка")</f>
        <v>Интернет-картинка</v>
      </c>
      <c r="L241" s="9"/>
      <c r="M241" s="9">
        <f t="shared" si="16"/>
        <v>0</v>
      </c>
    </row>
    <row r="242" spans="1:13" ht="66.95" customHeight="1" outlineLevel="4" x14ac:dyDescent="0.2">
      <c r="A242" s="7"/>
      <c r="B242" s="8" t="s">
        <v>981</v>
      </c>
      <c r="C242" s="9" t="s">
        <v>982</v>
      </c>
      <c r="D242" s="9" t="s">
        <v>983</v>
      </c>
      <c r="E242" s="9"/>
      <c r="F242" s="9" t="s">
        <v>232</v>
      </c>
      <c r="G242" s="9" t="s">
        <v>939</v>
      </c>
      <c r="H242" s="9" t="s">
        <v>821</v>
      </c>
      <c r="I242" s="9" t="s">
        <v>984</v>
      </c>
      <c r="J242" s="9" t="s">
        <v>985</v>
      </c>
      <c r="K242" s="10" t="str">
        <f>HYPERLINK("http://kvadra-group.ru/mag/index.php?route=product/product&amp;path=3546_3639_3641_3642&amp;product_id=51720","Интернет-картинка")</f>
        <v>Интернет-картинка</v>
      </c>
      <c r="L242" s="9"/>
      <c r="M242" s="9">
        <f t="shared" si="16"/>
        <v>0</v>
      </c>
    </row>
    <row r="243" spans="1:13" ht="66.95" customHeight="1" outlineLevel="4" x14ac:dyDescent="0.2">
      <c r="A243" s="7"/>
      <c r="B243" s="8" t="s">
        <v>986</v>
      </c>
      <c r="C243" s="9" t="s">
        <v>987</v>
      </c>
      <c r="D243" s="9" t="s">
        <v>988</v>
      </c>
      <c r="E243" s="9"/>
      <c r="F243" s="9" t="s">
        <v>323</v>
      </c>
      <c r="G243" s="9" t="s">
        <v>929</v>
      </c>
      <c r="H243" s="9" t="s">
        <v>821</v>
      </c>
      <c r="I243" s="9" t="s">
        <v>989</v>
      </c>
      <c r="J243" s="9" t="s">
        <v>990</v>
      </c>
      <c r="K243" s="10" t="str">
        <f>HYPERLINK("http://kvadra-group.ru/mag/index.php?route=product/product&amp;path=3546_3639_3641_3642&amp;product_id=51710","Интернет-картинка")</f>
        <v>Интернет-картинка</v>
      </c>
      <c r="L243" s="9"/>
      <c r="M243" s="9">
        <f t="shared" si="16"/>
        <v>0</v>
      </c>
    </row>
    <row r="244" spans="1:13" ht="66.95" customHeight="1" outlineLevel="4" x14ac:dyDescent="0.2">
      <c r="A244" s="7"/>
      <c r="B244" s="8" t="s">
        <v>991</v>
      </c>
      <c r="C244" s="9" t="s">
        <v>992</v>
      </c>
      <c r="D244" s="9" t="s">
        <v>993</v>
      </c>
      <c r="E244" s="9"/>
      <c r="F244" s="9" t="s">
        <v>323</v>
      </c>
      <c r="G244" s="9" t="s">
        <v>939</v>
      </c>
      <c r="H244" s="9" t="s">
        <v>821</v>
      </c>
      <c r="I244" s="9" t="s">
        <v>994</v>
      </c>
      <c r="J244" s="9" t="s">
        <v>995</v>
      </c>
      <c r="K244" s="10" t="str">
        <f>HYPERLINK("http://kvadra-group.ru/mag/index.php?route=product/product&amp;path=3546_3639_3641_3642&amp;product_id=51874","Интернет-картинка")</f>
        <v>Интернет-картинка</v>
      </c>
      <c r="L244" s="9"/>
      <c r="M244" s="9">
        <f t="shared" si="16"/>
        <v>0</v>
      </c>
    </row>
    <row r="245" spans="1:13" ht="56.1" customHeight="1" outlineLevel="4" x14ac:dyDescent="0.2">
      <c r="A245" s="7"/>
      <c r="B245" s="8" t="s">
        <v>996</v>
      </c>
      <c r="C245" s="9" t="s">
        <v>997</v>
      </c>
      <c r="D245" s="9" t="s">
        <v>998</v>
      </c>
      <c r="E245" s="9"/>
      <c r="F245" s="9" t="s">
        <v>22</v>
      </c>
      <c r="G245" s="9" t="s">
        <v>929</v>
      </c>
      <c r="H245" s="9" t="s">
        <v>821</v>
      </c>
      <c r="I245" s="9" t="s">
        <v>999</v>
      </c>
      <c r="J245" s="9" t="s">
        <v>1000</v>
      </c>
      <c r="K245" s="10" t="str">
        <f>HYPERLINK("http://kvadra-group.ru/upload/iblock/4a4/4a4f9d01fbf71fa8e1b3b3a7500c6386.jpg","Интернет-картинка")</f>
        <v>Интернет-картинка</v>
      </c>
      <c r="L245" s="9"/>
      <c r="M245" s="9">
        <f t="shared" si="16"/>
        <v>0</v>
      </c>
    </row>
    <row r="246" spans="1:13" ht="75" customHeight="1" outlineLevel="4" x14ac:dyDescent="0.2">
      <c r="A246" s="7"/>
      <c r="B246" s="8" t="s">
        <v>1001</v>
      </c>
      <c r="C246" s="9" t="s">
        <v>1002</v>
      </c>
      <c r="D246" s="9" t="s">
        <v>1003</v>
      </c>
      <c r="E246" s="9"/>
      <c r="F246" s="9" t="s">
        <v>323</v>
      </c>
      <c r="G246" s="9" t="s">
        <v>929</v>
      </c>
      <c r="H246" s="9" t="s">
        <v>821</v>
      </c>
      <c r="I246" s="9" t="s">
        <v>1004</v>
      </c>
      <c r="J246" s="9" t="s">
        <v>1005</v>
      </c>
      <c r="K246" s="10" t="str">
        <f>HYPERLINK("http://kvadra-group.ru/mag/index.php?route=product/product&amp;path=3546_3639_3641_3642&amp;product_id=54293","Интернет-картинка")</f>
        <v>Интернет-картинка</v>
      </c>
      <c r="L246" s="9"/>
      <c r="M246" s="9">
        <f t="shared" si="16"/>
        <v>0</v>
      </c>
    </row>
    <row r="247" spans="1:13" ht="78" customHeight="1" outlineLevel="4" x14ac:dyDescent="0.2">
      <c r="A247" s="7"/>
      <c r="B247" s="8" t="s">
        <v>1006</v>
      </c>
      <c r="C247" s="9" t="s">
        <v>1007</v>
      </c>
      <c r="D247" s="9" t="s">
        <v>1008</v>
      </c>
      <c r="E247" s="9"/>
      <c r="F247" s="9" t="s">
        <v>22</v>
      </c>
      <c r="G247" s="9" t="s">
        <v>929</v>
      </c>
      <c r="H247" s="9" t="s">
        <v>821</v>
      </c>
      <c r="I247" s="9" t="s">
        <v>1009</v>
      </c>
      <c r="J247" s="9" t="s">
        <v>879</v>
      </c>
      <c r="K247" s="10" t="str">
        <f>HYPERLINK("http://kvadra-group.ru/mag/index.php?route=product/product&amp;path=3546_3639_3641_3642&amp;product_id=54297","Интернет-картинка")</f>
        <v>Интернет-картинка</v>
      </c>
      <c r="L247" s="9"/>
      <c r="M247" s="9">
        <f t="shared" si="16"/>
        <v>0</v>
      </c>
    </row>
    <row r="248" spans="1:13" ht="11.1" customHeight="1" outlineLevel="3" x14ac:dyDescent="0.2">
      <c r="A248" s="17" t="s">
        <v>1010</v>
      </c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6"/>
    </row>
    <row r="249" spans="1:13" ht="57" customHeight="1" outlineLevel="4" x14ac:dyDescent="0.2">
      <c r="A249" s="7"/>
      <c r="B249" s="8" t="s">
        <v>1011</v>
      </c>
      <c r="C249" s="9" t="s">
        <v>1012</v>
      </c>
      <c r="D249" s="9" t="s">
        <v>1013</v>
      </c>
      <c r="E249" s="9"/>
      <c r="F249" s="9" t="s">
        <v>22</v>
      </c>
      <c r="G249" s="9" t="s">
        <v>929</v>
      </c>
      <c r="H249" s="9" t="s">
        <v>16</v>
      </c>
      <c r="I249" s="9" t="s">
        <v>1014</v>
      </c>
      <c r="J249" s="9" t="s">
        <v>1015</v>
      </c>
      <c r="K249" s="10" t="str">
        <f>HYPERLINK("","Интернет-картинка")</f>
        <v>Интернет-картинка</v>
      </c>
      <c r="L249" s="9"/>
      <c r="M249" s="9">
        <f>L249*G249</f>
        <v>0</v>
      </c>
    </row>
    <row r="250" spans="1:13" ht="66.95" customHeight="1" outlineLevel="4" x14ac:dyDescent="0.2">
      <c r="A250" s="7"/>
      <c r="B250" s="8" t="s">
        <v>1016</v>
      </c>
      <c r="C250" s="9" t="s">
        <v>1017</v>
      </c>
      <c r="D250" s="9" t="s">
        <v>1018</v>
      </c>
      <c r="E250" s="9"/>
      <c r="F250" s="9" t="s">
        <v>22</v>
      </c>
      <c r="G250" s="9" t="s">
        <v>929</v>
      </c>
      <c r="H250" s="9" t="s">
        <v>16</v>
      </c>
      <c r="I250" s="9" t="s">
        <v>1019</v>
      </c>
      <c r="J250" s="9" t="s">
        <v>1020</v>
      </c>
      <c r="K250" s="10" t="str">
        <f>HYPERLINK("http://kvadra-group.ru/mag/index.php?route=product/product&amp;path=3546_3639_3641_3642&amp;product_id=54290","Интернет-картинка")</f>
        <v>Интернет-картинка</v>
      </c>
      <c r="L250" s="9"/>
      <c r="M250" s="9">
        <f>L250*G250</f>
        <v>0</v>
      </c>
    </row>
    <row r="251" spans="1:13" ht="78.95" customHeight="1" outlineLevel="4" x14ac:dyDescent="0.2">
      <c r="A251" s="7"/>
      <c r="B251" s="8" t="s">
        <v>1021</v>
      </c>
      <c r="C251" s="9" t="s">
        <v>1022</v>
      </c>
      <c r="D251" s="9" t="s">
        <v>1023</v>
      </c>
      <c r="E251" s="9"/>
      <c r="F251" s="9" t="s">
        <v>22</v>
      </c>
      <c r="G251" s="9" t="s">
        <v>929</v>
      </c>
      <c r="H251" s="9" t="s">
        <v>16</v>
      </c>
      <c r="I251" s="9" t="s">
        <v>1024</v>
      </c>
      <c r="J251" s="9" t="s">
        <v>824</v>
      </c>
      <c r="K251" s="10" t="str">
        <f>HYPERLINK("","Интернет-картинка")</f>
        <v>Интернет-картинка</v>
      </c>
      <c r="L251" s="9"/>
      <c r="M251" s="9">
        <f>L251*G251</f>
        <v>0</v>
      </c>
    </row>
    <row r="252" spans="1:13" ht="11.1" customHeight="1" outlineLevel="3" x14ac:dyDescent="0.2">
      <c r="A252" s="17" t="s">
        <v>1025</v>
      </c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6"/>
    </row>
    <row r="253" spans="1:13" ht="66.95" customHeight="1" outlineLevel="4" x14ac:dyDescent="0.2">
      <c r="A253" s="7"/>
      <c r="B253" s="8" t="s">
        <v>1026</v>
      </c>
      <c r="C253" s="9" t="s">
        <v>1027</v>
      </c>
      <c r="D253" s="9" t="s">
        <v>1028</v>
      </c>
      <c r="E253" s="9"/>
      <c r="F253" s="9" t="s">
        <v>22</v>
      </c>
      <c r="G253" s="9" t="s">
        <v>1029</v>
      </c>
      <c r="H253" s="9" t="s">
        <v>821</v>
      </c>
      <c r="I253" s="9" t="s">
        <v>1030</v>
      </c>
      <c r="J253" s="9" t="s">
        <v>877</v>
      </c>
      <c r="K253" s="10" t="str">
        <f>HYPERLINK("http://kvadra-group.ru/mag/index.php?route=product/product&amp;path=3546_3639_3641_3644&amp;product_id=54284","Интернет-картинка")</f>
        <v>Интернет-картинка</v>
      </c>
      <c r="L253" s="9"/>
      <c r="M253" s="9">
        <f t="shared" ref="M253:M269" si="17">L253*G253</f>
        <v>0</v>
      </c>
    </row>
    <row r="254" spans="1:13" ht="66.95" customHeight="1" outlineLevel="4" x14ac:dyDescent="0.2">
      <c r="A254" s="7"/>
      <c r="B254" s="8" t="s">
        <v>1031</v>
      </c>
      <c r="C254" s="9" t="s">
        <v>1032</v>
      </c>
      <c r="D254" s="9" t="s">
        <v>1033</v>
      </c>
      <c r="E254" s="9"/>
      <c r="F254" s="9" t="s">
        <v>22</v>
      </c>
      <c r="G254" s="9" t="s">
        <v>1029</v>
      </c>
      <c r="H254" s="9" t="s">
        <v>821</v>
      </c>
      <c r="I254" s="9" t="s">
        <v>1034</v>
      </c>
      <c r="J254" s="9" t="s">
        <v>1035</v>
      </c>
      <c r="K254" s="10" t="str">
        <f>HYPERLINK("http://kvadra-group.ru/mag/index.php?route=product/product&amp;path=3546_3639_3641_3644&amp;product_id=54286","Интернет-картинка")</f>
        <v>Интернет-картинка</v>
      </c>
      <c r="L254" s="9"/>
      <c r="M254" s="9">
        <f t="shared" si="17"/>
        <v>0</v>
      </c>
    </row>
    <row r="255" spans="1:13" ht="75" customHeight="1" outlineLevel="4" x14ac:dyDescent="0.2">
      <c r="A255" s="7"/>
      <c r="B255" s="8" t="s">
        <v>1036</v>
      </c>
      <c r="C255" s="9" t="s">
        <v>1037</v>
      </c>
      <c r="D255" s="9" t="s">
        <v>1038</v>
      </c>
      <c r="E255" s="9"/>
      <c r="F255" s="9" t="s">
        <v>22</v>
      </c>
      <c r="G255" s="9" t="s">
        <v>1039</v>
      </c>
      <c r="H255" s="9" t="s">
        <v>821</v>
      </c>
      <c r="I255" s="9" t="s">
        <v>1040</v>
      </c>
      <c r="J255" s="9" t="s">
        <v>1041</v>
      </c>
      <c r="K255" s="10" t="str">
        <f>HYPERLINK("http://kvadra-group.ru/mag/index.php?route=product/product&amp;path=3546_3639_3641_3644&amp;product_id=54303","Интернет-картинка")</f>
        <v>Интернет-картинка</v>
      </c>
      <c r="L255" s="9"/>
      <c r="M255" s="9">
        <f t="shared" si="17"/>
        <v>0</v>
      </c>
    </row>
    <row r="256" spans="1:13" ht="66.95" customHeight="1" outlineLevel="4" x14ac:dyDescent="0.2">
      <c r="A256" s="7"/>
      <c r="B256" s="8" t="s">
        <v>1042</v>
      </c>
      <c r="C256" s="9" t="s">
        <v>1043</v>
      </c>
      <c r="D256" s="9" t="s">
        <v>1044</v>
      </c>
      <c r="E256" s="9"/>
      <c r="F256" s="9" t="s">
        <v>22</v>
      </c>
      <c r="G256" s="9" t="s">
        <v>1029</v>
      </c>
      <c r="H256" s="9" t="s">
        <v>821</v>
      </c>
      <c r="I256" s="9" t="s">
        <v>1045</v>
      </c>
      <c r="J256" s="9" t="s">
        <v>874</v>
      </c>
      <c r="K256" s="10" t="str">
        <f>HYPERLINK("http://kvadra-group.ru/mag/index.php?route=product/product&amp;path=3546_3639_3641_3644&amp;product_id=54288","Интернет-картинка")</f>
        <v>Интернет-картинка</v>
      </c>
      <c r="L256" s="9"/>
      <c r="M256" s="9">
        <f t="shared" si="17"/>
        <v>0</v>
      </c>
    </row>
    <row r="257" spans="1:13" ht="66.95" customHeight="1" outlineLevel="4" x14ac:dyDescent="0.2">
      <c r="A257" s="7"/>
      <c r="B257" s="8" t="s">
        <v>1046</v>
      </c>
      <c r="C257" s="9" t="s">
        <v>1047</v>
      </c>
      <c r="D257" s="9" t="s">
        <v>1048</v>
      </c>
      <c r="E257" s="9"/>
      <c r="F257" s="9" t="s">
        <v>323</v>
      </c>
      <c r="G257" s="9" t="s">
        <v>1029</v>
      </c>
      <c r="H257" s="9" t="s">
        <v>821</v>
      </c>
      <c r="I257" s="9" t="s">
        <v>1049</v>
      </c>
      <c r="J257" s="9" t="s">
        <v>1050</v>
      </c>
      <c r="K257" s="10" t="str">
        <f>HYPERLINK("http://kvadra-group.ru/mag/index.php?route=product/product&amp;path=3546_3639_3641_3644&amp;product_id=54287","Интернет-картинка")</f>
        <v>Интернет-картинка</v>
      </c>
      <c r="L257" s="9"/>
      <c r="M257" s="9">
        <f t="shared" si="17"/>
        <v>0</v>
      </c>
    </row>
    <row r="258" spans="1:13" ht="66.95" customHeight="1" outlineLevel="4" x14ac:dyDescent="0.2">
      <c r="A258" s="7"/>
      <c r="B258" s="8" t="s">
        <v>1051</v>
      </c>
      <c r="C258" s="9" t="s">
        <v>1052</v>
      </c>
      <c r="D258" s="9" t="s">
        <v>1053</v>
      </c>
      <c r="E258" s="9"/>
      <c r="F258" s="9" t="s">
        <v>323</v>
      </c>
      <c r="G258" s="9" t="s">
        <v>1029</v>
      </c>
      <c r="H258" s="9" t="s">
        <v>821</v>
      </c>
      <c r="I258" s="9" t="s">
        <v>1054</v>
      </c>
      <c r="J258" s="9" t="s">
        <v>1055</v>
      </c>
      <c r="K258" s="10" t="str">
        <f>HYPERLINK("http://kvadra-group.ru/mag/index.php?route=product/product&amp;path=3546_3639_3641_3644&amp;product_id=54289","Интернет-картинка")</f>
        <v>Интернет-картинка</v>
      </c>
      <c r="L258" s="9"/>
      <c r="M258" s="9">
        <f t="shared" si="17"/>
        <v>0</v>
      </c>
    </row>
    <row r="259" spans="1:13" ht="75.95" customHeight="1" outlineLevel="4" x14ac:dyDescent="0.2">
      <c r="A259" s="7"/>
      <c r="B259" s="8" t="s">
        <v>1056</v>
      </c>
      <c r="C259" s="9" t="s">
        <v>1057</v>
      </c>
      <c r="D259" s="9" t="s">
        <v>1058</v>
      </c>
      <c r="E259" s="9"/>
      <c r="F259" s="9" t="s">
        <v>323</v>
      </c>
      <c r="G259" s="9" t="s">
        <v>1039</v>
      </c>
      <c r="H259" s="9" t="s">
        <v>821</v>
      </c>
      <c r="I259" s="9" t="s">
        <v>1059</v>
      </c>
      <c r="J259" s="9" t="s">
        <v>260</v>
      </c>
      <c r="K259" s="10" t="str">
        <f>HYPERLINK("http://kvadra-group.ru/mag/index.php?route=product/product&amp;path=3546_3639_3641_3644&amp;product_id=54304","Интернет-картинка")</f>
        <v>Интернет-картинка</v>
      </c>
      <c r="L259" s="9"/>
      <c r="M259" s="9">
        <f t="shared" si="17"/>
        <v>0</v>
      </c>
    </row>
    <row r="260" spans="1:13" ht="81" customHeight="1" outlineLevel="4" x14ac:dyDescent="0.2">
      <c r="A260" s="7"/>
      <c r="B260" s="8" t="s">
        <v>1060</v>
      </c>
      <c r="C260" s="9" t="s">
        <v>1061</v>
      </c>
      <c r="D260" s="9" t="s">
        <v>1062</v>
      </c>
      <c r="E260" s="9"/>
      <c r="F260" s="9" t="s">
        <v>22</v>
      </c>
      <c r="G260" s="9" t="s">
        <v>1039</v>
      </c>
      <c r="H260" s="9" t="s">
        <v>821</v>
      </c>
      <c r="I260" s="9" t="s">
        <v>1063</v>
      </c>
      <c r="J260" s="9" t="s">
        <v>820</v>
      </c>
      <c r="K260" s="10" t="str">
        <f>HYPERLINK("","Интернет-картинка")</f>
        <v>Интернет-картинка</v>
      </c>
      <c r="L260" s="9"/>
      <c r="M260" s="9">
        <f t="shared" si="17"/>
        <v>0</v>
      </c>
    </row>
    <row r="261" spans="1:13" ht="66.95" customHeight="1" outlineLevel="4" x14ac:dyDescent="0.2">
      <c r="A261" s="7"/>
      <c r="B261" s="8" t="s">
        <v>1064</v>
      </c>
      <c r="C261" s="9" t="s">
        <v>1065</v>
      </c>
      <c r="D261" s="9" t="s">
        <v>1066</v>
      </c>
      <c r="E261" s="9"/>
      <c r="F261" s="9" t="s">
        <v>22</v>
      </c>
      <c r="G261" s="9" t="s">
        <v>1029</v>
      </c>
      <c r="H261" s="9" t="s">
        <v>821</v>
      </c>
      <c r="I261" s="9" t="s">
        <v>1067</v>
      </c>
      <c r="J261" s="9" t="s">
        <v>73</v>
      </c>
      <c r="K261" s="10" t="str">
        <f>HYPERLINK("http://kvadra-group.ru/mag/index.php?route=product/product&amp;path=3546_3639_3641_3644&amp;product_id=53786","Интернет-картинка")</f>
        <v>Интернет-картинка</v>
      </c>
      <c r="L261" s="9"/>
      <c r="M261" s="9">
        <f t="shared" si="17"/>
        <v>0</v>
      </c>
    </row>
    <row r="262" spans="1:13" ht="66.95" customHeight="1" outlineLevel="4" x14ac:dyDescent="0.2">
      <c r="A262" s="7"/>
      <c r="B262" s="8" t="s">
        <v>1068</v>
      </c>
      <c r="C262" s="9" t="s">
        <v>1069</v>
      </c>
      <c r="D262" s="9" t="s">
        <v>1070</v>
      </c>
      <c r="E262" s="9"/>
      <c r="F262" s="9" t="s">
        <v>22</v>
      </c>
      <c r="G262" s="9" t="s">
        <v>1029</v>
      </c>
      <c r="H262" s="9" t="s">
        <v>821</v>
      </c>
      <c r="I262" s="9" t="s">
        <v>1071</v>
      </c>
      <c r="J262" s="9" t="s">
        <v>826</v>
      </c>
      <c r="K262" s="10" t="str">
        <f>HYPERLINK("http://kvadra-group.ru/mag/index.php?route=product/product&amp;path=3546_3639_3641_3644&amp;product_id=51824","Интернет-картинка")</f>
        <v>Интернет-картинка</v>
      </c>
      <c r="L262" s="9"/>
      <c r="M262" s="9">
        <f t="shared" si="17"/>
        <v>0</v>
      </c>
    </row>
    <row r="263" spans="1:13" ht="66.95" customHeight="1" outlineLevel="4" x14ac:dyDescent="0.2">
      <c r="A263" s="7"/>
      <c r="B263" s="8" t="s">
        <v>1072</v>
      </c>
      <c r="C263" s="9" t="s">
        <v>1073</v>
      </c>
      <c r="D263" s="9" t="s">
        <v>1074</v>
      </c>
      <c r="E263" s="9"/>
      <c r="F263" s="9" t="s">
        <v>22</v>
      </c>
      <c r="G263" s="9" t="s">
        <v>1075</v>
      </c>
      <c r="H263" s="9" t="s">
        <v>821</v>
      </c>
      <c r="I263" s="9" t="s">
        <v>1076</v>
      </c>
      <c r="J263" s="9" t="s">
        <v>1077</v>
      </c>
      <c r="K263" s="10" t="str">
        <f>HYPERLINK("http://kvadra-group.ru/mag/index.php?route=product/product&amp;path=3546_3639_3641_3644&amp;product_id=51717","Интернет-картинка")</f>
        <v>Интернет-картинка</v>
      </c>
      <c r="L263" s="9"/>
      <c r="M263" s="9">
        <f t="shared" si="17"/>
        <v>0</v>
      </c>
    </row>
    <row r="264" spans="1:13" ht="66.95" customHeight="1" outlineLevel="4" x14ac:dyDescent="0.2">
      <c r="A264" s="7"/>
      <c r="B264" s="8" t="s">
        <v>1078</v>
      </c>
      <c r="C264" s="9" t="s">
        <v>1079</v>
      </c>
      <c r="D264" s="9" t="s">
        <v>1080</v>
      </c>
      <c r="E264" s="9"/>
      <c r="F264" s="9" t="s">
        <v>323</v>
      </c>
      <c r="G264" s="9" t="s">
        <v>1029</v>
      </c>
      <c r="H264" s="9" t="s">
        <v>821</v>
      </c>
      <c r="I264" s="9" t="s">
        <v>1081</v>
      </c>
      <c r="J264" s="9" t="s">
        <v>946</v>
      </c>
      <c r="K264" s="10" t="str">
        <f>HYPERLINK("http://kvadra-group.ru/mag/index.php?route=product/product&amp;path=3546_3639_3641_3644&amp;product_id=53802","Интернет-картинка")</f>
        <v>Интернет-картинка</v>
      </c>
      <c r="L264" s="9"/>
      <c r="M264" s="9">
        <f t="shared" si="17"/>
        <v>0</v>
      </c>
    </row>
    <row r="265" spans="1:13" ht="66.95" customHeight="1" outlineLevel="4" x14ac:dyDescent="0.2">
      <c r="A265" s="7"/>
      <c r="B265" s="8" t="s">
        <v>1082</v>
      </c>
      <c r="C265" s="9" t="s">
        <v>1083</v>
      </c>
      <c r="D265" s="9" t="s">
        <v>1084</v>
      </c>
      <c r="E265" s="9"/>
      <c r="F265" s="9" t="s">
        <v>232</v>
      </c>
      <c r="G265" s="9" t="s">
        <v>1029</v>
      </c>
      <c r="H265" s="9" t="s">
        <v>821</v>
      </c>
      <c r="I265" s="9" t="s">
        <v>1085</v>
      </c>
      <c r="J265" s="9" t="s">
        <v>1086</v>
      </c>
      <c r="K265" s="10" t="str">
        <f>HYPERLINK("http://kvadra-group.ru/mag/index.php?route=product/product&amp;path=3546_3639_3641_3644&amp;product_id=51719","Интернет-картинка")</f>
        <v>Интернет-картинка</v>
      </c>
      <c r="L265" s="9"/>
      <c r="M265" s="9">
        <f t="shared" si="17"/>
        <v>0</v>
      </c>
    </row>
    <row r="266" spans="1:13" ht="66.95" customHeight="1" outlineLevel="4" x14ac:dyDescent="0.2">
      <c r="A266" s="7"/>
      <c r="B266" s="8" t="s">
        <v>1087</v>
      </c>
      <c r="C266" s="9" t="s">
        <v>1088</v>
      </c>
      <c r="D266" s="9" t="s">
        <v>1089</v>
      </c>
      <c r="E266" s="9"/>
      <c r="F266" s="9" t="s">
        <v>22</v>
      </c>
      <c r="G266" s="9" t="s">
        <v>1029</v>
      </c>
      <c r="H266" s="9" t="s">
        <v>821</v>
      </c>
      <c r="I266" s="9" t="s">
        <v>1090</v>
      </c>
      <c r="J266" s="9" t="s">
        <v>876</v>
      </c>
      <c r="K266" s="10" t="str">
        <f>HYPERLINK("http://kvadra-group.ru/mag/index.php?route=product/product&amp;path=3546_3639_3641_3644&amp;product_id=50293","Интернет-картинка")</f>
        <v>Интернет-картинка</v>
      </c>
      <c r="L266" s="9"/>
      <c r="M266" s="9">
        <f t="shared" si="17"/>
        <v>0</v>
      </c>
    </row>
    <row r="267" spans="1:13" ht="66.95" customHeight="1" outlineLevel="4" x14ac:dyDescent="0.2">
      <c r="A267" s="7"/>
      <c r="B267" s="8" t="s">
        <v>1091</v>
      </c>
      <c r="C267" s="9" t="s">
        <v>1092</v>
      </c>
      <c r="D267" s="9" t="s">
        <v>1093</v>
      </c>
      <c r="E267" s="9"/>
      <c r="F267" s="9" t="s">
        <v>232</v>
      </c>
      <c r="G267" s="9" t="s">
        <v>1029</v>
      </c>
      <c r="H267" s="9" t="s">
        <v>821</v>
      </c>
      <c r="I267" s="9" t="s">
        <v>1094</v>
      </c>
      <c r="J267" s="9" t="s">
        <v>1095</v>
      </c>
      <c r="K267" s="10" t="str">
        <f>HYPERLINK("http://kvadra-group.ru/mag/index.php?route=product/product&amp;path=3546_3639_3641_3644&amp;product_id=51715","Интернет-картинка")</f>
        <v>Интернет-картинка</v>
      </c>
      <c r="L267" s="9"/>
      <c r="M267" s="9">
        <f t="shared" si="17"/>
        <v>0</v>
      </c>
    </row>
    <row r="268" spans="1:13" ht="66.95" customHeight="1" outlineLevel="4" x14ac:dyDescent="0.2">
      <c r="A268" s="7"/>
      <c r="B268" s="8" t="s">
        <v>1096</v>
      </c>
      <c r="C268" s="9" t="s">
        <v>1097</v>
      </c>
      <c r="D268" s="9" t="s">
        <v>1098</v>
      </c>
      <c r="E268" s="9"/>
      <c r="F268" s="9" t="s">
        <v>22</v>
      </c>
      <c r="G268" s="9" t="s">
        <v>1029</v>
      </c>
      <c r="H268" s="9" t="s">
        <v>821</v>
      </c>
      <c r="I268" s="9" t="s">
        <v>1099</v>
      </c>
      <c r="J268" s="9" t="s">
        <v>1100</v>
      </c>
      <c r="K268" s="10" t="str">
        <f>HYPERLINK("http://kvadra-group.ru/mag/index.php?route=product/product&amp;path=3546_3639_3641_3644&amp;product_id=51716","Интернет-картинка")</f>
        <v>Интернет-картинка</v>
      </c>
      <c r="L268" s="9"/>
      <c r="M268" s="9">
        <f t="shared" si="17"/>
        <v>0</v>
      </c>
    </row>
    <row r="269" spans="1:13" ht="66.95" customHeight="1" outlineLevel="4" x14ac:dyDescent="0.2">
      <c r="A269" s="7"/>
      <c r="B269" s="8" t="s">
        <v>1101</v>
      </c>
      <c r="C269" s="9" t="s">
        <v>1102</v>
      </c>
      <c r="D269" s="9" t="s">
        <v>1103</v>
      </c>
      <c r="E269" s="9"/>
      <c r="F269" s="9" t="s">
        <v>232</v>
      </c>
      <c r="G269" s="9" t="s">
        <v>1039</v>
      </c>
      <c r="H269" s="9" t="s">
        <v>821</v>
      </c>
      <c r="I269" s="9" t="s">
        <v>1104</v>
      </c>
      <c r="J269" s="9" t="s">
        <v>1105</v>
      </c>
      <c r="K269" s="10" t="str">
        <f>HYPERLINK("http://kvadra-group.ru/mag/index.php?route=product/product&amp;path=3546_3639_3641_3644&amp;product_id=51704","Интернет-картинка")</f>
        <v>Интернет-картинка</v>
      </c>
      <c r="L269" s="9"/>
      <c r="M269" s="9">
        <f t="shared" si="17"/>
        <v>0</v>
      </c>
    </row>
    <row r="270" spans="1:13" ht="12.95" customHeight="1" outlineLevel="2" x14ac:dyDescent="0.2">
      <c r="A270" s="16" t="s">
        <v>1110</v>
      </c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5"/>
    </row>
    <row r="271" spans="1:13" ht="11.1" customHeight="1" outlineLevel="3" x14ac:dyDescent="0.2">
      <c r="A271" s="17" t="s">
        <v>1111</v>
      </c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6"/>
    </row>
    <row r="272" spans="1:13" ht="57" customHeight="1" outlineLevel="4" x14ac:dyDescent="0.2">
      <c r="A272" s="7"/>
      <c r="B272" s="8" t="s">
        <v>1112</v>
      </c>
      <c r="C272" s="9" t="s">
        <v>1113</v>
      </c>
      <c r="D272" s="9" t="s">
        <v>1114</v>
      </c>
      <c r="E272" s="9"/>
      <c r="F272" s="9" t="s">
        <v>1108</v>
      </c>
      <c r="G272" s="9" t="s">
        <v>1115</v>
      </c>
      <c r="H272" s="9" t="s">
        <v>878</v>
      </c>
      <c r="I272" s="9" t="s">
        <v>1116</v>
      </c>
      <c r="J272" s="9" t="s">
        <v>1117</v>
      </c>
      <c r="K272" s="10" t="str">
        <f>HYPERLINK("http://kvadra-group.ru/upload/iblock/533/533f4eb585c42299317f88292702366b.jpg","Интернет-картинка")</f>
        <v>Интернет-картинка</v>
      </c>
      <c r="L272" s="9"/>
      <c r="M272" s="9">
        <f>L272*G272</f>
        <v>0</v>
      </c>
    </row>
    <row r="273" spans="1:13" ht="81" customHeight="1" outlineLevel="4" x14ac:dyDescent="0.2">
      <c r="A273" s="7"/>
      <c r="B273" s="8" t="s">
        <v>1118</v>
      </c>
      <c r="C273" s="9" t="s">
        <v>1119</v>
      </c>
      <c r="D273" s="9" t="s">
        <v>1114</v>
      </c>
      <c r="E273" s="9"/>
      <c r="F273" s="9" t="s">
        <v>1108</v>
      </c>
      <c r="G273" s="9" t="s">
        <v>1115</v>
      </c>
      <c r="H273" s="9" t="s">
        <v>878</v>
      </c>
      <c r="I273" s="9" t="s">
        <v>1120</v>
      </c>
      <c r="J273" s="9" t="s">
        <v>1121</v>
      </c>
      <c r="K273" s="10" t="str">
        <f>HYPERLINK("http://kvadra-group.ru/upload/iblock/4b7/4b710f1c701609cb01b95e97f64d5637.jpg","Интернет-картинка")</f>
        <v>Интернет-картинка</v>
      </c>
      <c r="L273" s="9"/>
      <c r="M273" s="9">
        <f>L273*G273</f>
        <v>0</v>
      </c>
    </row>
    <row r="274" spans="1:13" ht="81" customHeight="1" outlineLevel="4" x14ac:dyDescent="0.2">
      <c r="A274" s="7"/>
      <c r="B274" s="8" t="s">
        <v>1122</v>
      </c>
      <c r="C274" s="9" t="s">
        <v>1123</v>
      </c>
      <c r="D274" s="9" t="s">
        <v>1114</v>
      </c>
      <c r="E274" s="9"/>
      <c r="F274" s="9" t="s">
        <v>1108</v>
      </c>
      <c r="G274" s="9" t="s">
        <v>1115</v>
      </c>
      <c r="H274" s="9" t="s">
        <v>878</v>
      </c>
      <c r="I274" s="9" t="s">
        <v>1124</v>
      </c>
      <c r="J274" s="9" t="s">
        <v>1125</v>
      </c>
      <c r="K274" s="10" t="str">
        <f>HYPERLINK("http://kvadra-group.ru/upload/iblock/c7c/c7cee0180258a4b05e2e73de20ddc37a.jpg","Интернет-картинка")</f>
        <v>Интернет-картинка</v>
      </c>
      <c r="L274" s="9"/>
      <c r="M274" s="9">
        <f>L274*G274</f>
        <v>0</v>
      </c>
    </row>
    <row r="275" spans="1:13" ht="81" customHeight="1" outlineLevel="4" x14ac:dyDescent="0.2">
      <c r="A275" s="7"/>
      <c r="B275" s="8" t="s">
        <v>1126</v>
      </c>
      <c r="C275" s="9" t="s">
        <v>1127</v>
      </c>
      <c r="D275" s="9" t="s">
        <v>1128</v>
      </c>
      <c r="E275" s="9"/>
      <c r="F275" s="9" t="s">
        <v>1108</v>
      </c>
      <c r="G275" s="9" t="s">
        <v>1115</v>
      </c>
      <c r="H275" s="9" t="s">
        <v>878</v>
      </c>
      <c r="I275" s="9" t="s">
        <v>1129</v>
      </c>
      <c r="J275" s="9" t="s">
        <v>1107</v>
      </c>
      <c r="K275" s="10" t="str">
        <f>HYPERLINK("http://kvadra-group.ru/upload/iblock/4b7/4b710f1c701609cb01b95e97f64d5637.jpg","Интернет-картинка")</f>
        <v>Интернет-картинка</v>
      </c>
      <c r="L275" s="9"/>
      <c r="M275" s="9">
        <f>L275*G275</f>
        <v>0</v>
      </c>
    </row>
    <row r="276" spans="1:13" ht="11.1" customHeight="1" outlineLevel="2" x14ac:dyDescent="0.2">
      <c r="A276" s="15" t="s">
        <v>1130</v>
      </c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6"/>
    </row>
    <row r="277" spans="1:13" ht="81" customHeight="1" outlineLevel="3" x14ac:dyDescent="0.2">
      <c r="A277" s="12"/>
      <c r="B277" s="8" t="s">
        <v>1131</v>
      </c>
      <c r="C277" s="9" t="s">
        <v>1132</v>
      </c>
      <c r="D277" s="9" t="s">
        <v>1133</v>
      </c>
      <c r="E277" s="9"/>
      <c r="F277" s="9" t="s">
        <v>22</v>
      </c>
      <c r="G277" s="9" t="s">
        <v>1115</v>
      </c>
      <c r="H277" s="9" t="s">
        <v>878</v>
      </c>
      <c r="I277" s="9" t="s">
        <v>1134</v>
      </c>
      <c r="J277" s="9" t="s">
        <v>1135</v>
      </c>
      <c r="K277" s="10" t="str">
        <f>HYPERLINK("http://kvadra-group.ru/mag/image/catalog/import_files/2d/2d3a766bd7a211e6bf1dc60f864fc0c8_cf137fa1d7ed11e680dcc604f685ebec.jpg","Интернет-картинка")</f>
        <v>Интернет-картинка</v>
      </c>
      <c r="L277" s="9"/>
      <c r="M277" s="9">
        <f t="shared" ref="M277:M293" si="18">L277*G277</f>
        <v>0</v>
      </c>
    </row>
    <row r="278" spans="1:13" ht="81" customHeight="1" outlineLevel="3" x14ac:dyDescent="0.2">
      <c r="A278" s="12"/>
      <c r="B278" s="8" t="s">
        <v>1136</v>
      </c>
      <c r="C278" s="9" t="s">
        <v>1137</v>
      </c>
      <c r="D278" s="9" t="s">
        <v>1133</v>
      </c>
      <c r="E278" s="9"/>
      <c r="F278" s="9" t="s">
        <v>22</v>
      </c>
      <c r="G278" s="9" t="s">
        <v>1115</v>
      </c>
      <c r="H278" s="9" t="s">
        <v>878</v>
      </c>
      <c r="I278" s="9" t="s">
        <v>1138</v>
      </c>
      <c r="J278" s="9" t="s">
        <v>1106</v>
      </c>
      <c r="K278" s="10" t="str">
        <f>HYPERLINK("http://kvadra-group.ru/mag/image/catalog/import_files/2d/2d3a766cd7a211e6bf1dc60f864fc0c8_cf137fa2d7ed11e680dcc604f685ebec.jpg","Интернет-картинка")</f>
        <v>Интернет-картинка</v>
      </c>
      <c r="L278" s="9"/>
      <c r="M278" s="9">
        <f t="shared" si="18"/>
        <v>0</v>
      </c>
    </row>
    <row r="279" spans="1:13" ht="81" customHeight="1" outlineLevel="3" x14ac:dyDescent="0.2">
      <c r="A279" s="12"/>
      <c r="B279" s="8" t="s">
        <v>1139</v>
      </c>
      <c r="C279" s="9" t="s">
        <v>1140</v>
      </c>
      <c r="D279" s="9" t="s">
        <v>1133</v>
      </c>
      <c r="E279" s="9"/>
      <c r="F279" s="9" t="s">
        <v>22</v>
      </c>
      <c r="G279" s="9" t="s">
        <v>1115</v>
      </c>
      <c r="H279" s="9" t="s">
        <v>878</v>
      </c>
      <c r="I279" s="9" t="s">
        <v>1141</v>
      </c>
      <c r="J279" s="9" t="s">
        <v>1142</v>
      </c>
      <c r="K279" s="10" t="str">
        <f>HYPERLINK("http://kvadra-group.ru/mag/image/catalog/import_files/2d/2d3a766ed7a211e6bf1dc60f864fc0c8_8877bb22ef7111e680dd997c1882ea4e.jpg","Интернет-картинка")</f>
        <v>Интернет-картинка</v>
      </c>
      <c r="L279" s="9"/>
      <c r="M279" s="9">
        <f t="shared" si="18"/>
        <v>0</v>
      </c>
    </row>
    <row r="280" spans="1:13" ht="81" customHeight="1" outlineLevel="3" x14ac:dyDescent="0.2">
      <c r="A280" s="12"/>
      <c r="B280" s="8" t="s">
        <v>1143</v>
      </c>
      <c r="C280" s="9" t="s">
        <v>1144</v>
      </c>
      <c r="D280" s="9" t="s">
        <v>1133</v>
      </c>
      <c r="E280" s="9"/>
      <c r="F280" s="9" t="s">
        <v>22</v>
      </c>
      <c r="G280" s="9" t="s">
        <v>1115</v>
      </c>
      <c r="H280" s="9" t="s">
        <v>878</v>
      </c>
      <c r="I280" s="9" t="s">
        <v>1145</v>
      </c>
      <c r="J280" s="9" t="s">
        <v>248</v>
      </c>
      <c r="K280" s="10" t="str">
        <f>HYPERLINK("http://kvadra-group.ru/mag/image/catalog/import_files/2d/2d3a7671d7a211e6bf1dc60f864fc0c8_cf137fa6d7ed11e680dcc604f685ebec.jpg","Интернет-картинка")</f>
        <v>Интернет-картинка</v>
      </c>
      <c r="L280" s="9"/>
      <c r="M280" s="9">
        <f t="shared" si="18"/>
        <v>0</v>
      </c>
    </row>
    <row r="281" spans="1:13" ht="81" customHeight="1" outlineLevel="3" x14ac:dyDescent="0.2">
      <c r="A281" s="12"/>
      <c r="B281" s="8" t="s">
        <v>1146</v>
      </c>
      <c r="C281" s="9" t="s">
        <v>1147</v>
      </c>
      <c r="D281" s="9" t="s">
        <v>1133</v>
      </c>
      <c r="E281" s="9"/>
      <c r="F281" s="9" t="s">
        <v>22</v>
      </c>
      <c r="G281" s="9" t="s">
        <v>1115</v>
      </c>
      <c r="H281" s="9" t="s">
        <v>878</v>
      </c>
      <c r="I281" s="9" t="s">
        <v>1148</v>
      </c>
      <c r="J281" s="9" t="s">
        <v>1149</v>
      </c>
      <c r="K281" s="10" t="str">
        <f>HYPERLINK("http://kvadra-group.ru/mag/image/catalog/import_files/2d/2d3a7672d7a211e6bf1dc60f864fc0c8_cf137fa7d7ed11e680dcc604f685ebec.jpg","Интернет-картинка")</f>
        <v>Интернет-картинка</v>
      </c>
      <c r="L281" s="9"/>
      <c r="M281" s="9">
        <f t="shared" si="18"/>
        <v>0</v>
      </c>
    </row>
    <row r="282" spans="1:13" ht="81" customHeight="1" outlineLevel="3" x14ac:dyDescent="0.2">
      <c r="A282" s="12"/>
      <c r="B282" s="8" t="s">
        <v>1150</v>
      </c>
      <c r="C282" s="9" t="s">
        <v>1151</v>
      </c>
      <c r="D282" s="9" t="s">
        <v>1133</v>
      </c>
      <c r="E282" s="9"/>
      <c r="F282" s="9" t="s">
        <v>22</v>
      </c>
      <c r="G282" s="9" t="s">
        <v>1115</v>
      </c>
      <c r="H282" s="9" t="s">
        <v>878</v>
      </c>
      <c r="I282" s="9" t="s">
        <v>1152</v>
      </c>
      <c r="J282" s="9" t="s">
        <v>822</v>
      </c>
      <c r="K282" s="10" t="str">
        <f>HYPERLINK("http://kvadra-group.ru/mag/image/catalog/import_files/e0/e0bf3458d5c011e68accce5fbf9caedc_799be1cbd7da11e680dcc604f685ebec.jpg","Интернет-картинка")</f>
        <v>Интернет-картинка</v>
      </c>
      <c r="L282" s="9"/>
      <c r="M282" s="9">
        <f t="shared" si="18"/>
        <v>0</v>
      </c>
    </row>
    <row r="283" spans="1:13" ht="81" customHeight="1" outlineLevel="3" x14ac:dyDescent="0.2">
      <c r="A283" s="12"/>
      <c r="B283" s="8" t="s">
        <v>1153</v>
      </c>
      <c r="C283" s="9" t="s">
        <v>823</v>
      </c>
      <c r="D283" s="9" t="s">
        <v>1133</v>
      </c>
      <c r="E283" s="9"/>
      <c r="F283" s="9" t="s">
        <v>22</v>
      </c>
      <c r="G283" s="9" t="s">
        <v>1115</v>
      </c>
      <c r="H283" s="9" t="s">
        <v>878</v>
      </c>
      <c r="I283" s="9" t="s">
        <v>1154</v>
      </c>
      <c r="J283" s="9" t="s">
        <v>1155</v>
      </c>
      <c r="K283" s="10" t="str">
        <f>HYPERLINK("http://kvadra-group.ru/mag/image/catalog/import_files/e0/e0bf3459d5c011e68accce5fbf9caedc_799be1ccd7da11e680dcc604f685ebec.jpg","Интернет-картинка")</f>
        <v>Интернет-картинка</v>
      </c>
      <c r="L283" s="9"/>
      <c r="M283" s="9">
        <f t="shared" si="18"/>
        <v>0</v>
      </c>
    </row>
    <row r="284" spans="1:13" ht="81" customHeight="1" outlineLevel="3" x14ac:dyDescent="0.2">
      <c r="A284" s="12"/>
      <c r="B284" s="8" t="s">
        <v>1156</v>
      </c>
      <c r="C284" s="9" t="s">
        <v>1157</v>
      </c>
      <c r="D284" s="9" t="s">
        <v>1133</v>
      </c>
      <c r="E284" s="9"/>
      <c r="F284" s="9" t="s">
        <v>22</v>
      </c>
      <c r="G284" s="9" t="s">
        <v>1115</v>
      </c>
      <c r="H284" s="9" t="s">
        <v>878</v>
      </c>
      <c r="I284" s="9" t="s">
        <v>1158</v>
      </c>
      <c r="J284" s="9" t="s">
        <v>1159</v>
      </c>
      <c r="K284" s="10" t="str">
        <f>HYPERLINK("http://kvadra-group.ru/mag/image/catalog/import_files/e0/e0bf345ad5c011e68accce5fbf9caedc_799be1cdd7da11e680dcc604f685ebec.jpg","Интернет-картинка")</f>
        <v>Интернет-картинка</v>
      </c>
      <c r="L284" s="9"/>
      <c r="M284" s="9">
        <f t="shared" si="18"/>
        <v>0</v>
      </c>
    </row>
    <row r="285" spans="1:13" ht="81" customHeight="1" outlineLevel="3" x14ac:dyDescent="0.2">
      <c r="A285" s="12"/>
      <c r="B285" s="8" t="s">
        <v>1160</v>
      </c>
      <c r="C285" s="9" t="s">
        <v>1161</v>
      </c>
      <c r="D285" s="9" t="s">
        <v>1133</v>
      </c>
      <c r="E285" s="9"/>
      <c r="F285" s="9" t="s">
        <v>22</v>
      </c>
      <c r="G285" s="9" t="s">
        <v>1115</v>
      </c>
      <c r="H285" s="9" t="s">
        <v>878</v>
      </c>
      <c r="I285" s="9" t="s">
        <v>1162</v>
      </c>
      <c r="J285" s="9" t="s">
        <v>838</v>
      </c>
      <c r="K285" s="10" t="str">
        <f>HYPERLINK("http://kvadra-group.ru/mag/image/catalog/import_files/e0/e0bf345bd5c011e68accce5fbf9caedc_799be1ced7da11e680dcc604f685ebec.jpg","Интернет-картинка")</f>
        <v>Интернет-картинка</v>
      </c>
      <c r="L285" s="9"/>
      <c r="M285" s="9">
        <f t="shared" si="18"/>
        <v>0</v>
      </c>
    </row>
    <row r="286" spans="1:13" ht="81" customHeight="1" outlineLevel="3" x14ac:dyDescent="0.2">
      <c r="A286" s="12"/>
      <c r="B286" s="8" t="s">
        <v>1163</v>
      </c>
      <c r="C286" s="9" t="s">
        <v>1109</v>
      </c>
      <c r="D286" s="9" t="s">
        <v>1133</v>
      </c>
      <c r="E286" s="9"/>
      <c r="F286" s="9" t="s">
        <v>22</v>
      </c>
      <c r="G286" s="9" t="s">
        <v>1115</v>
      </c>
      <c r="H286" s="9" t="s">
        <v>878</v>
      </c>
      <c r="I286" s="9" t="s">
        <v>1164</v>
      </c>
      <c r="J286" s="9" t="s">
        <v>1165</v>
      </c>
      <c r="K286" s="10" t="str">
        <f>HYPERLINK("http://kvadra-group.ru/mag/image/catalog/import_files/e0/e0bf345cd5c011e68accce5fbf9caedc_799be1cfd7da11e680dcc604f685ebec.jpg","Интернет-картинка")</f>
        <v>Интернет-картинка</v>
      </c>
      <c r="L286" s="9"/>
      <c r="M286" s="9">
        <f t="shared" si="18"/>
        <v>0</v>
      </c>
    </row>
    <row r="287" spans="1:13" ht="81" customHeight="1" outlineLevel="3" x14ac:dyDescent="0.2">
      <c r="A287" s="12"/>
      <c r="B287" s="8" t="s">
        <v>1166</v>
      </c>
      <c r="C287" s="9" t="s">
        <v>1167</v>
      </c>
      <c r="D287" s="9" t="s">
        <v>1133</v>
      </c>
      <c r="E287" s="9"/>
      <c r="F287" s="9" t="s">
        <v>22</v>
      </c>
      <c r="G287" s="9" t="s">
        <v>1115</v>
      </c>
      <c r="H287" s="9" t="s">
        <v>878</v>
      </c>
      <c r="I287" s="9" t="s">
        <v>1168</v>
      </c>
      <c r="J287" s="9" t="s">
        <v>1169</v>
      </c>
      <c r="K287" s="10" t="str">
        <f>HYPERLINK("http://kvadra-group.ru/mag/image/catalog/import_files/e0/e0bf345dd5c011e68accce5fbf9caedc_799be1d0d7da11e680dcc604f685ebec.jpg","Интернет-картинка")</f>
        <v>Интернет-картинка</v>
      </c>
      <c r="L287" s="9"/>
      <c r="M287" s="9">
        <f t="shared" si="18"/>
        <v>0</v>
      </c>
    </row>
    <row r="288" spans="1:13" ht="81" customHeight="1" outlineLevel="3" x14ac:dyDescent="0.2">
      <c r="A288" s="12"/>
      <c r="B288" s="8" t="s">
        <v>1170</v>
      </c>
      <c r="C288" s="9" t="s">
        <v>1171</v>
      </c>
      <c r="D288" s="9" t="s">
        <v>1133</v>
      </c>
      <c r="E288" s="9"/>
      <c r="F288" s="9" t="s">
        <v>22</v>
      </c>
      <c r="G288" s="9" t="s">
        <v>1115</v>
      </c>
      <c r="H288" s="9" t="s">
        <v>878</v>
      </c>
      <c r="I288" s="9" t="s">
        <v>1172</v>
      </c>
      <c r="J288" s="9" t="s">
        <v>1173</v>
      </c>
      <c r="K288" s="10" t="str">
        <f>HYPERLINK("http://kvadra-group.ru/mag/image/catalog/import_files/e0/e0bf345ed5c011e68accce5fbf9caedc_799be1d1d7da11e680dcc604f685ebec.jpg","Интернет-картинка")</f>
        <v>Интернет-картинка</v>
      </c>
      <c r="L288" s="9"/>
      <c r="M288" s="9">
        <f t="shared" si="18"/>
        <v>0</v>
      </c>
    </row>
    <row r="289" spans="1:13" ht="81" customHeight="1" outlineLevel="3" x14ac:dyDescent="0.2">
      <c r="A289" s="12"/>
      <c r="B289" s="8" t="s">
        <v>1174</v>
      </c>
      <c r="C289" s="9" t="s">
        <v>1175</v>
      </c>
      <c r="D289" s="9" t="s">
        <v>1133</v>
      </c>
      <c r="E289" s="9"/>
      <c r="F289" s="9" t="s">
        <v>22</v>
      </c>
      <c r="G289" s="9" t="s">
        <v>1115</v>
      </c>
      <c r="H289" s="9" t="s">
        <v>878</v>
      </c>
      <c r="I289" s="9" t="s">
        <v>1176</v>
      </c>
      <c r="J289" s="9" t="s">
        <v>878</v>
      </c>
      <c r="K289" s="10" t="str">
        <f>HYPERLINK("http://kvadra-group.ru/mag/image/catalog/import_files/e0/e0bf345fd5c011e68accce5fbf9caedc_799be1d2d7da11e680dcc604f685ebec.jpg","Интернет-картинка")</f>
        <v>Интернет-картинка</v>
      </c>
      <c r="L289" s="9"/>
      <c r="M289" s="9">
        <f t="shared" si="18"/>
        <v>0</v>
      </c>
    </row>
    <row r="290" spans="1:13" ht="81" customHeight="1" outlineLevel="3" x14ac:dyDescent="0.2">
      <c r="A290" s="12"/>
      <c r="B290" s="8" t="s">
        <v>1177</v>
      </c>
      <c r="C290" s="9" t="s">
        <v>1178</v>
      </c>
      <c r="D290" s="9" t="s">
        <v>1179</v>
      </c>
      <c r="E290" s="9"/>
      <c r="F290" s="9" t="s">
        <v>22</v>
      </c>
      <c r="G290" s="9" t="s">
        <v>1115</v>
      </c>
      <c r="H290" s="9" t="s">
        <v>878</v>
      </c>
      <c r="I290" s="9"/>
      <c r="J290" s="9" t="s">
        <v>880</v>
      </c>
      <c r="K290" s="10" t="str">
        <f>HYPERLINK("http://kvadra-group.ru/mag/image/catalog/import_files/a1/a1142194f96311e89464000c29b65012_b8d62030f96311e89464000c29b65012.jpg","Интернет-картинка")</f>
        <v>Интернет-картинка</v>
      </c>
      <c r="L290" s="9"/>
      <c r="M290" s="9">
        <f t="shared" si="18"/>
        <v>0</v>
      </c>
    </row>
    <row r="291" spans="1:13" ht="78" customHeight="1" outlineLevel="3" x14ac:dyDescent="0.2">
      <c r="A291" s="12"/>
      <c r="B291" s="8" t="s">
        <v>1180</v>
      </c>
      <c r="C291" s="9" t="s">
        <v>1181</v>
      </c>
      <c r="D291" s="9" t="s">
        <v>1182</v>
      </c>
      <c r="E291" s="9"/>
      <c r="F291" s="9" t="s">
        <v>22</v>
      </c>
      <c r="G291" s="9" t="s">
        <v>1115</v>
      </c>
      <c r="H291" s="9" t="s">
        <v>878</v>
      </c>
      <c r="I291" s="9" t="s">
        <v>1183</v>
      </c>
      <c r="J291" s="9" t="s">
        <v>1184</v>
      </c>
      <c r="K291" s="10" t="str">
        <f>HYPERLINK("http://kvadra-group.ru/mag/image/catalog/import_files/13/13c40eb6f96411e89464000c29b65012_13c40eb7f96411e89464000c29b65012.jpg","Интернет-картинка")</f>
        <v>Интернет-картинка</v>
      </c>
      <c r="L291" s="9"/>
      <c r="M291" s="9">
        <f t="shared" si="18"/>
        <v>0</v>
      </c>
    </row>
    <row r="292" spans="1:13" ht="78" customHeight="1" outlineLevel="3" x14ac:dyDescent="0.2">
      <c r="A292" s="12"/>
      <c r="B292" s="8" t="s">
        <v>1185</v>
      </c>
      <c r="C292" s="9" t="s">
        <v>1186</v>
      </c>
      <c r="D292" s="9" t="s">
        <v>1187</v>
      </c>
      <c r="E292" s="9"/>
      <c r="F292" s="9" t="s">
        <v>22</v>
      </c>
      <c r="G292" s="9" t="s">
        <v>1115</v>
      </c>
      <c r="H292" s="9" t="s">
        <v>878</v>
      </c>
      <c r="I292" s="9"/>
      <c r="J292" s="9" t="s">
        <v>1188</v>
      </c>
      <c r="K292" s="10" t="str">
        <f>HYPERLINK("http://kvadra-group.ru/mag/image/catalog/import_files/eb/eb85ccd7f96311e89464000c29b65012_eb85ccd8f96311e89464000c29b65012.jpg","Интернет-картинка")</f>
        <v>Интернет-картинка</v>
      </c>
      <c r="L292" s="9"/>
      <c r="M292" s="9">
        <f t="shared" si="18"/>
        <v>0</v>
      </c>
    </row>
    <row r="293" spans="1:13" ht="81" customHeight="1" outlineLevel="3" x14ac:dyDescent="0.2">
      <c r="A293" s="12"/>
      <c r="B293" s="8" t="s">
        <v>1189</v>
      </c>
      <c r="C293" s="9" t="s">
        <v>1190</v>
      </c>
      <c r="D293" s="9" t="s">
        <v>1191</v>
      </c>
      <c r="E293" s="9"/>
      <c r="F293" s="9" t="s">
        <v>22</v>
      </c>
      <c r="G293" s="9" t="s">
        <v>1115</v>
      </c>
      <c r="H293" s="9" t="s">
        <v>878</v>
      </c>
      <c r="I293" s="9"/>
      <c r="J293" s="9" t="s">
        <v>84</v>
      </c>
      <c r="K293" s="10" t="str">
        <f>HYPERLINK("http://kvadra-group.ru/mag/image/catalog/import_files/d9/d91ef83af96311e89464000c29b65012_d91ef83bf96311e89464000c29b65012.jpg","Интернет-картинка")</f>
        <v>Интернет-картинка</v>
      </c>
      <c r="L293" s="9"/>
      <c r="M293" s="9">
        <f t="shared" si="18"/>
        <v>0</v>
      </c>
    </row>
    <row r="294" spans="1:13" ht="12.95" customHeight="1" outlineLevel="1" x14ac:dyDescent="0.2">
      <c r="A294" s="14" t="s">
        <v>1192</v>
      </c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5"/>
    </row>
    <row r="295" spans="1:13" ht="11.1" customHeight="1" outlineLevel="2" x14ac:dyDescent="0.2">
      <c r="A295" s="15" t="s">
        <v>1193</v>
      </c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6"/>
    </row>
    <row r="296" spans="1:13" ht="78" customHeight="1" outlineLevel="3" x14ac:dyDescent="0.2">
      <c r="A296" s="12"/>
      <c r="B296" s="8" t="s">
        <v>1194</v>
      </c>
      <c r="C296" s="9" t="s">
        <v>1195</v>
      </c>
      <c r="D296" s="9" t="s">
        <v>1196</v>
      </c>
      <c r="E296" s="9"/>
      <c r="F296" s="9" t="s">
        <v>22</v>
      </c>
      <c r="G296" s="9" t="s">
        <v>1197</v>
      </c>
      <c r="H296" s="9" t="s">
        <v>821</v>
      </c>
      <c r="I296" s="9" t="s">
        <v>1198</v>
      </c>
      <c r="J296" s="9" t="s">
        <v>995</v>
      </c>
      <c r="K296" s="10" t="str">
        <f>HYPERLINK("http://kvadra-group.ru/mag/image/catalog/import_files/4d/4d4d97fee2cf11e680dd997c1882ea4e_4d4d97ffe2cf11e680dd997c1882ea4e.jpg","Интернет-картинка")</f>
        <v>Интернет-картинка</v>
      </c>
      <c r="L296" s="9"/>
      <c r="M296" s="9">
        <f>L296*G296</f>
        <v>0</v>
      </c>
    </row>
    <row r="297" spans="1:13" ht="12.95" customHeight="1" x14ac:dyDescent="0.2">
      <c r="A297" s="13" t="s">
        <v>1199</v>
      </c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4">
        <f>SUM(M5:M296)</f>
        <v>0</v>
      </c>
    </row>
  </sheetData>
  <mergeCells count="40">
    <mergeCell ref="A6:L6"/>
    <mergeCell ref="A9:L9"/>
    <mergeCell ref="A1:L1"/>
    <mergeCell ref="M1:M2"/>
    <mergeCell ref="A3:L3"/>
    <mergeCell ref="A4:L4"/>
    <mergeCell ref="A5:L5"/>
    <mergeCell ref="A148:L148"/>
    <mergeCell ref="A166:L166"/>
    <mergeCell ref="A168:L168"/>
    <mergeCell ref="A12:L12"/>
    <mergeCell ref="A13:L13"/>
    <mergeCell ref="A14:L14"/>
    <mergeCell ref="A19:L19"/>
    <mergeCell ref="A24:L24"/>
    <mergeCell ref="A38:L38"/>
    <mergeCell ref="A46:L46"/>
    <mergeCell ref="A47:L47"/>
    <mergeCell ref="A63:L63"/>
    <mergeCell ref="A70:L70"/>
    <mergeCell ref="A248:L248"/>
    <mergeCell ref="A252:L252"/>
    <mergeCell ref="A208:L208"/>
    <mergeCell ref="A207:L207"/>
    <mergeCell ref="A172:L172"/>
    <mergeCell ref="A173:L173"/>
    <mergeCell ref="A179:L179"/>
    <mergeCell ref="A182:L182"/>
    <mergeCell ref="A202:L202"/>
    <mergeCell ref="A218:L218"/>
    <mergeCell ref="A219:L219"/>
    <mergeCell ref="A220:L220"/>
    <mergeCell ref="A227:L227"/>
    <mergeCell ref="A230:L230"/>
    <mergeCell ref="A297:L297"/>
    <mergeCell ref="A294:L294"/>
    <mergeCell ref="A295:L295"/>
    <mergeCell ref="A270:L270"/>
    <mergeCell ref="A271:L271"/>
    <mergeCell ref="A276:L276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Плюта Марина Викторовна</dc:creator>
  <cp:lastModifiedBy>Плюта</cp:lastModifiedBy>
  <dcterms:created xsi:type="dcterms:W3CDTF">2023-03-22T14:20:42Z</dcterms:created>
  <dcterms:modified xsi:type="dcterms:W3CDTF">2023-03-30T14:45:46Z</dcterms:modified>
</cp:coreProperties>
</file>